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__zz dg files\MH Australia\NZ mobile\"/>
    </mc:Choice>
  </mc:AlternateContent>
  <xr:revisionPtr revIDLastSave="0" documentId="13_ncr:1_{FF97205C-ABBB-4886-808D-5E1D2FEACE40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ummary (2)" sheetId="5" state="hidden" r:id="rId1"/>
    <sheet name="SIM only comparison" sheetId="2" r:id="rId2"/>
    <sheet name="summary" sheetId="4" state="hidden" r:id="rId3"/>
    <sheet name="value categories" sheetId="3" state="hidden" r:id="rId4"/>
    <sheet name="networks" sheetId="1" state="hidden" r:id="rId5"/>
  </sheets>
  <definedNames>
    <definedName name="_xlnm._FilterDatabase" localSheetId="1" hidden="1">'SIM only comparison'!$A$1:$Z$65</definedName>
    <definedName name="_xlnm._FilterDatabase" localSheetId="2" hidden="1">summary!$A$1:$R$65</definedName>
    <definedName name="_xlnm._FilterDatabase" localSheetId="0" hidden="1">'summary (2)'!$A$1:$R$65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21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21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2" i="2"/>
  <c r="M26" i="2" l="1"/>
  <c r="K26" i="2"/>
  <c r="L26" i="2" s="1"/>
  <c r="M25" i="2"/>
  <c r="K25" i="2"/>
  <c r="L25" i="2" s="1"/>
  <c r="M24" i="2"/>
  <c r="K24" i="2"/>
  <c r="L24" i="2" s="1"/>
  <c r="M23" i="2"/>
  <c r="K23" i="2"/>
  <c r="L23" i="2" s="1"/>
  <c r="C23" i="2"/>
  <c r="M22" i="2"/>
  <c r="K22" i="2"/>
  <c r="L22" i="2" s="1"/>
  <c r="M21" i="2"/>
  <c r="N21" i="2" s="1"/>
  <c r="M20" i="2"/>
  <c r="N20" i="2" s="1"/>
  <c r="M19" i="2"/>
  <c r="K19" i="2"/>
  <c r="L19" i="2" s="1"/>
  <c r="M18" i="2"/>
  <c r="K18" i="2"/>
  <c r="L18" i="2" s="1"/>
  <c r="C18" i="2"/>
  <c r="M17" i="2"/>
  <c r="K17" i="2"/>
  <c r="L17" i="2" s="1"/>
  <c r="M16" i="2"/>
  <c r="K16" i="2"/>
  <c r="L16" i="2" s="1"/>
  <c r="M15" i="2"/>
  <c r="K15" i="2"/>
  <c r="L15" i="2" s="1"/>
  <c r="W14" i="2"/>
  <c r="M14" i="2" s="1"/>
  <c r="K14" i="2"/>
  <c r="L14" i="2" s="1"/>
  <c r="C14" i="2"/>
  <c r="M13" i="2"/>
  <c r="K13" i="2"/>
  <c r="L13" i="2" s="1"/>
  <c r="C13" i="2"/>
  <c r="M12" i="2"/>
  <c r="K12" i="2"/>
  <c r="L12" i="2" s="1"/>
  <c r="C12" i="2"/>
  <c r="M11" i="2"/>
  <c r="K11" i="2"/>
  <c r="L11" i="2" s="1"/>
  <c r="C11" i="2"/>
  <c r="M40" i="2"/>
  <c r="K40" i="2"/>
  <c r="L40" i="2" s="1"/>
  <c r="C40" i="2"/>
  <c r="M39" i="2"/>
  <c r="N39" i="2" s="1"/>
  <c r="M10" i="2"/>
  <c r="K10" i="2"/>
  <c r="L10" i="2" s="1"/>
  <c r="M9" i="2"/>
  <c r="K9" i="2"/>
  <c r="L9" i="2" s="1"/>
  <c r="W8" i="2"/>
  <c r="M8" i="2" s="1"/>
  <c r="K8" i="2"/>
  <c r="L8" i="2" s="1"/>
  <c r="C8" i="2"/>
  <c r="M38" i="2"/>
  <c r="K38" i="2"/>
  <c r="L38" i="2" s="1"/>
  <c r="M37" i="2"/>
  <c r="K37" i="2"/>
  <c r="L37" i="2" s="1"/>
  <c r="C37" i="2"/>
  <c r="M7" i="2"/>
  <c r="K7" i="2"/>
  <c r="L7" i="2" s="1"/>
  <c r="M36" i="2"/>
  <c r="K36" i="2"/>
  <c r="L36" i="2" s="1"/>
  <c r="W6" i="2"/>
  <c r="M6" i="2" s="1"/>
  <c r="K6" i="2"/>
  <c r="L6" i="2" s="1"/>
  <c r="C6" i="2"/>
  <c r="M5" i="2"/>
  <c r="K5" i="2"/>
  <c r="L5" i="2" s="1"/>
  <c r="W4" i="2"/>
  <c r="M4" i="2" s="1"/>
  <c r="K4" i="2"/>
  <c r="L4" i="2" s="1"/>
  <c r="M35" i="2"/>
  <c r="K35" i="2"/>
  <c r="L35" i="2" s="1"/>
  <c r="W3" i="2"/>
  <c r="M3" i="2" s="1"/>
  <c r="K3" i="2"/>
  <c r="L3" i="2" s="1"/>
  <c r="W2" i="2"/>
  <c r="M2" i="2" s="1"/>
  <c r="K2" i="2"/>
  <c r="L2" i="2" s="1"/>
  <c r="C2" i="2"/>
  <c r="M34" i="2"/>
  <c r="K34" i="2"/>
  <c r="L34" i="2" s="1"/>
  <c r="W33" i="2"/>
  <c r="M33" i="2" s="1"/>
  <c r="K33" i="2"/>
  <c r="L33" i="2" s="1"/>
  <c r="C33" i="2"/>
  <c r="M32" i="2"/>
  <c r="N32" i="2" s="1"/>
  <c r="M31" i="2"/>
  <c r="K31" i="2"/>
  <c r="L31" i="2" s="1"/>
  <c r="W30" i="2"/>
  <c r="M30" i="2" s="1"/>
  <c r="K30" i="2"/>
  <c r="L30" i="2" s="1"/>
  <c r="C30" i="2"/>
  <c r="W29" i="2"/>
  <c r="M29" i="2"/>
  <c r="K29" i="2"/>
  <c r="L29" i="2" s="1"/>
  <c r="C29" i="2"/>
  <c r="M28" i="2"/>
  <c r="K28" i="2"/>
  <c r="L28" i="2" s="1"/>
  <c r="M27" i="2"/>
  <c r="K27" i="2"/>
  <c r="L27" i="2" s="1"/>
  <c r="M65" i="2"/>
  <c r="N65" i="2" s="1"/>
  <c r="M64" i="2"/>
  <c r="K64" i="2"/>
  <c r="L64" i="2" s="1"/>
  <c r="M63" i="2"/>
  <c r="K63" i="2"/>
  <c r="L63" i="2" s="1"/>
  <c r="M62" i="2"/>
  <c r="K62" i="2"/>
  <c r="L62" i="2" s="1"/>
  <c r="C62" i="2"/>
  <c r="W61" i="2"/>
  <c r="M61" i="2"/>
  <c r="K61" i="2"/>
  <c r="L61" i="2" s="1"/>
  <c r="C61" i="2"/>
  <c r="W60" i="2"/>
  <c r="M60" i="2" s="1"/>
  <c r="K60" i="2"/>
  <c r="L60" i="2" s="1"/>
  <c r="C60" i="2"/>
  <c r="M59" i="2"/>
  <c r="N59" i="2" s="1"/>
  <c r="W58" i="2"/>
  <c r="M58" i="2"/>
  <c r="K58" i="2"/>
  <c r="L58" i="2" s="1"/>
  <c r="C58" i="2"/>
  <c r="M57" i="2"/>
  <c r="K57" i="2"/>
  <c r="L57" i="2" s="1"/>
  <c r="M56" i="2"/>
  <c r="K56" i="2"/>
  <c r="L56" i="2" s="1"/>
  <c r="W55" i="2"/>
  <c r="M55" i="2"/>
  <c r="K55" i="2"/>
  <c r="L55" i="2" s="1"/>
  <c r="C55" i="2"/>
  <c r="M54" i="2"/>
  <c r="K54" i="2"/>
  <c r="L54" i="2" s="1"/>
  <c r="W53" i="2"/>
  <c r="M53" i="2" s="1"/>
  <c r="K53" i="2"/>
  <c r="L53" i="2" s="1"/>
  <c r="C53" i="2"/>
  <c r="M52" i="2"/>
  <c r="K52" i="2"/>
  <c r="L52" i="2" s="1"/>
  <c r="M51" i="2"/>
  <c r="N51" i="2" s="1"/>
  <c r="M50" i="2"/>
  <c r="K50" i="2"/>
  <c r="L50" i="2" s="1"/>
  <c r="C50" i="2"/>
  <c r="M49" i="2"/>
  <c r="K49" i="2"/>
  <c r="L49" i="2" s="1"/>
  <c r="C49" i="2"/>
  <c r="K48" i="2"/>
  <c r="L48" i="2" s="1"/>
  <c r="N48" i="2" s="1"/>
  <c r="K47" i="2"/>
  <c r="L47" i="2" s="1"/>
  <c r="N47" i="2" s="1"/>
  <c r="K46" i="2"/>
  <c r="L46" i="2" s="1"/>
  <c r="N46" i="2" s="1"/>
  <c r="K45" i="2"/>
  <c r="L45" i="2" s="1"/>
  <c r="N45" i="2" s="1"/>
  <c r="K44" i="2"/>
  <c r="L44" i="2" s="1"/>
  <c r="N44" i="2" s="1"/>
  <c r="K43" i="2"/>
  <c r="L43" i="2" s="1"/>
  <c r="N43" i="2" s="1"/>
  <c r="K42" i="2"/>
  <c r="L42" i="2" s="1"/>
  <c r="N42" i="2" s="1"/>
  <c r="K41" i="2"/>
  <c r="L41" i="2" s="1"/>
  <c r="N41" i="2" s="1"/>
  <c r="N22" i="2" l="1"/>
  <c r="N64" i="2"/>
  <c r="N61" i="2"/>
  <c r="N31" i="2"/>
  <c r="N8" i="2"/>
  <c r="N58" i="2"/>
  <c r="N29" i="2"/>
  <c r="N37" i="2"/>
  <c r="N55" i="2"/>
  <c r="N33" i="2"/>
  <c r="N10" i="2"/>
  <c r="N56" i="2"/>
  <c r="N49" i="2"/>
  <c r="N53" i="2"/>
  <c r="N25" i="2"/>
  <c r="N50" i="2"/>
  <c r="N54" i="2"/>
  <c r="N57" i="2"/>
  <c r="N52" i="2"/>
  <c r="N63" i="2"/>
  <c r="N28" i="2"/>
  <c r="N11" i="2"/>
  <c r="N17" i="2"/>
  <c r="N5" i="2"/>
  <c r="N7" i="2"/>
  <c r="N15" i="2"/>
  <c r="N40" i="2"/>
  <c r="N23" i="2"/>
  <c r="N4" i="2"/>
  <c r="N30" i="2"/>
  <c r="N24" i="2"/>
  <c r="N34" i="2"/>
  <c r="N35" i="2"/>
  <c r="N12" i="2"/>
  <c r="N18" i="2"/>
  <c r="N6" i="2"/>
  <c r="N9" i="2"/>
  <c r="N62" i="2"/>
  <c r="N60" i="2"/>
  <c r="N27" i="2"/>
  <c r="N2" i="2"/>
  <c r="N36" i="2"/>
  <c r="N13" i="2"/>
  <c r="N16" i="2"/>
  <c r="N19" i="2"/>
  <c r="N26" i="2"/>
  <c r="N38" i="2"/>
  <c r="N3" i="2"/>
  <c r="N14" i="2"/>
</calcChain>
</file>

<file path=xl/sharedStrings.xml><?xml version="1.0" encoding="utf-8"?>
<sst xmlns="http://schemas.openxmlformats.org/spreadsheetml/2006/main" count="2203" uniqueCount="148">
  <si>
    <t>MH category</t>
  </si>
  <si>
    <t>Sequence ID</t>
  </si>
  <si>
    <t>Internal automatic name</t>
  </si>
  <si>
    <t>Rank</t>
  </si>
  <si>
    <t>Provider</t>
  </si>
  <si>
    <t>Plan name</t>
  </si>
  <si>
    <t>Data limit (in GB)</t>
  </si>
  <si>
    <t>Minutes</t>
  </si>
  <si>
    <t>Price</t>
  </si>
  <si>
    <t>Days</t>
  </si>
  <si>
    <t>Price per day</t>
  </si>
  <si>
    <t>Price per month</t>
  </si>
  <si>
    <t>Data per month</t>
  </si>
  <si>
    <t>Ratio (Price/data)</t>
  </si>
  <si>
    <t>ID evaluation</t>
  </si>
  <si>
    <t>MH evaluation</t>
  </si>
  <si>
    <t>Endless data?</t>
  </si>
  <si>
    <t>endless speed?</t>
  </si>
  <si>
    <t>Rollover data?</t>
  </si>
  <si>
    <t>Hotspot?</t>
  </si>
  <si>
    <t>5G?</t>
  </si>
  <si>
    <t>Network provider</t>
  </si>
  <si>
    <t>Extra data</t>
  </si>
  <si>
    <t>Prepay / Monthly</t>
  </si>
  <si>
    <t>Perks / Notes</t>
  </si>
  <si>
    <t>Temporary offers</t>
  </si>
  <si>
    <t>3-High</t>
  </si>
  <si>
    <t>Mighty mobile</t>
  </si>
  <si>
    <t>Fast plan (10Mbps) (Annual)</t>
  </si>
  <si>
    <t>Unlimited</t>
  </si>
  <si>
    <t>Good value</t>
  </si>
  <si>
    <t>Yes</t>
  </si>
  <si>
    <t>No reduction</t>
  </si>
  <si>
    <t>N/A</t>
  </si>
  <si>
    <t>Prepay</t>
  </si>
  <si>
    <t>Fast plan (10Mbps) (Monthly)</t>
  </si>
  <si>
    <t>50% off for the first 3 months until 30 september</t>
  </si>
  <si>
    <t>.</t>
  </si>
  <si>
    <t>Faster Plan (50Mbps) (Annual)</t>
  </si>
  <si>
    <t>Faster Plan (50Mbps) (Monthly)</t>
  </si>
  <si>
    <t>Fastest Plan (MAX Speed) (Annual)</t>
  </si>
  <si>
    <t>OneNZ</t>
  </si>
  <si>
    <t>One Plan</t>
  </si>
  <si>
    <t>no</t>
  </si>
  <si>
    <t>Monthly</t>
  </si>
  <si>
    <t>Fastest Plan (MAX Speed) (Monthly)</t>
  </si>
  <si>
    <t>Spark</t>
  </si>
  <si>
    <t>Endless Plan $100</t>
  </si>
  <si>
    <t>unlimited*</t>
  </si>
  <si>
    <t>n/a</t>
  </si>
  <si>
    <t>?</t>
  </si>
  <si>
    <t>Includes Spotify Premium</t>
  </si>
  <si>
    <t>2degrees</t>
  </si>
  <si>
    <t>120GB Endless data</t>
  </si>
  <si>
    <t>Reduced, 1mbps</t>
  </si>
  <si>
    <t>No</t>
  </si>
  <si>
    <t>Free hour of data every day</t>
  </si>
  <si>
    <t>100GB Endless data</t>
  </si>
  <si>
    <t>Reduced, unspecified</t>
  </si>
  <si>
    <t>Endless Mobile Plan 40 GB</t>
  </si>
  <si>
    <t>Farmside</t>
  </si>
  <si>
    <t>Endless Mobile Premium Plan 40 GB</t>
  </si>
  <si>
    <t>Reduced, 1.4</t>
  </si>
  <si>
    <t>Endless Plan $85</t>
  </si>
  <si>
    <t>Skinny</t>
  </si>
  <si>
    <t>40GB Endless Data</t>
  </si>
  <si>
    <t>unlimited</t>
  </si>
  <si>
    <t>8GB free signup bonus data when keeping your number</t>
  </si>
  <si>
    <t>Kogan</t>
  </si>
  <si>
    <t>Large (Annual)</t>
  </si>
  <si>
    <t>20GB Endless Data 7-days</t>
  </si>
  <si>
    <t>Prepaid value pack $80</t>
  </si>
  <si>
    <t>capped at 3.5</t>
  </si>
  <si>
    <t>Spotify Premum at half price</t>
  </si>
  <si>
    <t>Large (Monthly)</t>
  </si>
  <si>
    <t>$45 Combo 15GB Rollover Data</t>
  </si>
  <si>
    <t>5GB free signup bonus data when keeping your number</t>
  </si>
  <si>
    <t>Endless Mobile Plan 15 GB</t>
  </si>
  <si>
    <t>Endless Mobile Regular Plan 15 GB</t>
  </si>
  <si>
    <t>Reduced, 1.3</t>
  </si>
  <si>
    <t>15GB Endless Data</t>
  </si>
  <si>
    <t>15GB Carryover data</t>
  </si>
  <si>
    <t>Yes, no limit</t>
  </si>
  <si>
    <t>7.5 GB Carryover data when joining</t>
  </si>
  <si>
    <t>Medium</t>
  </si>
  <si>
    <t>Reduced, 1.2 mbps</t>
  </si>
  <si>
    <t>Endless Plan $65</t>
  </si>
  <si>
    <t>Slingshot</t>
  </si>
  <si>
    <t>Ultra</t>
  </si>
  <si>
    <t>2-Medium</t>
  </si>
  <si>
    <t>Popular combo 8GB</t>
  </si>
  <si>
    <t>DataUp gives youf ree data when you auto renew</t>
  </si>
  <si>
    <t>Medium (Annual)</t>
  </si>
  <si>
    <t>8GB Carryover data</t>
  </si>
  <si>
    <t>$35 Combo 6GB Rollover Data</t>
  </si>
  <si>
    <t>Medium (Monthly)</t>
  </si>
  <si>
    <t>Endless Mobile Plan 5 GB</t>
  </si>
  <si>
    <t>Endless Mobile Lite Plan 5 GB</t>
  </si>
  <si>
    <t>Reduced, 1.2</t>
  </si>
  <si>
    <t>5GB Endless Data</t>
  </si>
  <si>
    <t>Data lovers pack $40</t>
  </si>
  <si>
    <t>1-Low</t>
  </si>
  <si>
    <t>$25 Combo 3GB Rollover Data</t>
  </si>
  <si>
    <t>3GB Rollover Data</t>
  </si>
  <si>
    <t>Prepaid value pack $30</t>
  </si>
  <si>
    <t>1.5GB Rollover Data</t>
  </si>
  <si>
    <t>Data lovers pack $20</t>
  </si>
  <si>
    <t>3GB Carryover data</t>
  </si>
  <si>
    <t>Prepaid value pack $50</t>
  </si>
  <si>
    <t>Small (Annual)</t>
  </si>
  <si>
    <t>5GB Carryover data</t>
  </si>
  <si>
    <t>Small</t>
  </si>
  <si>
    <t>$15 Combo 1.25GB Rollover Data</t>
  </si>
  <si>
    <t>Popular combo 3GB</t>
  </si>
  <si>
    <t>Small (Monthly)</t>
  </si>
  <si>
    <t>Unlimited Texts &amp; Calling</t>
  </si>
  <si>
    <t>2GB Carryover data</t>
  </si>
  <si>
    <t>1.25GB Carryover data</t>
  </si>
  <si>
    <t>1.5GB Carryover data</t>
  </si>
  <si>
    <t>$9 Combo 300MB Rollover Data</t>
  </si>
  <si>
    <t>Rollover Plan $39.99</t>
  </si>
  <si>
    <t>Popular combo 1.5GB</t>
  </si>
  <si>
    <t>Popular combo 1GB</t>
  </si>
  <si>
    <t>650MB Carryover data</t>
  </si>
  <si>
    <t>Prepaid value pack $20</t>
  </si>
  <si>
    <t>Value</t>
  </si>
  <si>
    <t>Basic</t>
  </si>
  <si>
    <t>250MB</t>
  </si>
  <si>
    <t>250MB Carryover data</t>
  </si>
  <si>
    <t>100MB Data 7-Days</t>
  </si>
  <si>
    <t>500 minutes and texts free every time you auto renew</t>
  </si>
  <si>
    <t>Rollover Plan $25</t>
  </si>
  <si>
    <t>Rollover Plan $15</t>
  </si>
  <si>
    <t>1*</t>
  </si>
  <si>
    <t>Warehouse Mobile</t>
  </si>
  <si>
    <t>Average value</t>
  </si>
  <si>
    <t>Below average value</t>
  </si>
  <si>
    <t>$9 Combo 0.3GB Rollover Data</t>
  </si>
  <si>
    <t>0.65GB Carryover data</t>
  </si>
  <si>
    <t>0.25GB Carryover data</t>
  </si>
  <si>
    <t>Endless Plan $ 40 4-weekly</t>
  </si>
  <si>
    <t>120GB Carryover data</t>
  </si>
  <si>
    <t>100GB Carryover data</t>
  </si>
  <si>
    <t>Endless Plan $ 70 4-weekly</t>
  </si>
  <si>
    <t>Endless Plan $ 20, 7-days</t>
  </si>
  <si>
    <t>Endless Plan $ 50 4-weekly</t>
  </si>
  <si>
    <t>Unspecified</t>
  </si>
  <si>
    <t>Moneyhub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</si>
</sst>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_ ;_-[$$-409]* \-#,##0\ ;_-[$$-409]* &quot;-&quot;??_ ;_-@_ "/>
    <numFmt numFmtId="165" formatCode="_-[$$-409]* #,##0.00_ ;_-[$$-409]* \-#,##0.00\ ;_-[$$-409]* &quot;-&quot;??_ ;_-@_ "/>
    <numFmt numFmtId="166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165" fontId="0" fillId="7" borderId="1" xfId="0" applyNumberFormat="1" applyFill="1" applyBorder="1"/>
    <xf numFmtId="166" fontId="0" fillId="7" borderId="1" xfId="0" applyNumberFormat="1" applyFill="1" applyBorder="1"/>
    <xf numFmtId="1" fontId="0" fillId="8" borderId="1" xfId="0" applyNumberFormat="1" applyFill="1" applyBorder="1"/>
    <xf numFmtId="166" fontId="0" fillId="8" borderId="1" xfId="0" applyNumberFormat="1" applyFill="1" applyBorder="1"/>
    <xf numFmtId="0" fontId="0" fillId="9" borderId="1" xfId="0" applyFill="1" applyBorder="1"/>
    <xf numFmtId="2" fontId="0" fillId="7" borderId="1" xfId="0" applyNumberFormat="1" applyFill="1" applyBorder="1"/>
    <xf numFmtId="0" fontId="2" fillId="6" borderId="1" xfId="0" applyFont="1" applyFill="1" applyBorder="1"/>
    <xf numFmtId="165" fontId="0" fillId="6" borderId="1" xfId="0" applyNumberFormat="1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2" fontId="3" fillId="7" borderId="1" xfId="0" applyNumberFormat="1" applyFont="1" applyFill="1" applyBorder="1"/>
    <xf numFmtId="0" fontId="0" fillId="1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0E32-2DDD-4177-9007-2DD9A0DC17DE}">
  <dimension ref="A1:S65"/>
  <sheetViews>
    <sheetView zoomScale="80" zoomScaleNormal="80" workbookViewId="0">
      <selection activeCell="G22" sqref="G22"/>
    </sheetView>
  </sheetViews>
  <sheetFormatPr defaultRowHeight="14.4" x14ac:dyDescent="0.3"/>
  <cols>
    <col min="1" max="1" width="11.44140625" bestFit="1" customWidth="1"/>
    <col min="2" max="2" width="3.77734375" customWidth="1"/>
    <col min="3" max="3" width="2.33203125" customWidth="1"/>
    <col min="4" max="4" width="5.33203125" customWidth="1"/>
    <col min="5" max="5" width="17.6640625" bestFit="1" customWidth="1"/>
    <col min="6" max="6" width="33.44140625" bestFit="1" customWidth="1"/>
    <col min="7" max="7" width="15.6640625" bestFit="1" customWidth="1"/>
    <col min="8" max="8" width="9.5546875" bestFit="1" customWidth="1"/>
    <col min="11" max="11" width="9.109375" customWidth="1"/>
    <col min="12" max="12" width="13.21875" hidden="1" customWidth="1"/>
    <col min="13" max="13" width="12.33203125" hidden="1" customWidth="1"/>
    <col min="14" max="14" width="8.21875" bestFit="1" customWidth="1"/>
    <col min="15" max="16" width="8.44140625" customWidth="1"/>
    <col min="17" max="17" width="20.109375" bestFit="1" customWidth="1"/>
    <col min="18" max="18" width="7.5546875" customWidth="1"/>
  </cols>
  <sheetData>
    <row r="1" spans="1:18" x14ac:dyDescent="0.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6" t="s">
        <v>147</v>
      </c>
      <c r="R1" s="1" t="s">
        <v>14</v>
      </c>
    </row>
    <row r="2" spans="1:18" x14ac:dyDescent="0.3">
      <c r="A2" s="17" t="s">
        <v>101</v>
      </c>
      <c r="B2" s="4">
        <v>1</v>
      </c>
      <c r="C2" s="4"/>
      <c r="D2" s="5" t="s">
        <v>37</v>
      </c>
      <c r="E2" s="6" t="s">
        <v>64</v>
      </c>
      <c r="F2" s="6" t="s">
        <v>129</v>
      </c>
      <c r="G2" s="6">
        <v>0.1</v>
      </c>
      <c r="H2" s="6">
        <v>60</v>
      </c>
      <c r="I2" s="7">
        <v>5</v>
      </c>
      <c r="J2" s="6">
        <v>7</v>
      </c>
      <c r="K2" s="12" t="s">
        <v>55</v>
      </c>
      <c r="L2" s="12"/>
      <c r="M2" s="12" t="s">
        <v>55</v>
      </c>
      <c r="N2" s="12" t="s">
        <v>31</v>
      </c>
      <c r="O2" s="12" t="s">
        <v>31</v>
      </c>
      <c r="P2" s="12" t="s">
        <v>46</v>
      </c>
      <c r="Q2" s="11" t="s">
        <v>136</v>
      </c>
      <c r="R2" s="10">
        <v>3</v>
      </c>
    </row>
    <row r="3" spans="1:18" x14ac:dyDescent="0.3">
      <c r="A3" s="17" t="s">
        <v>101</v>
      </c>
      <c r="B3" s="4">
        <v>4</v>
      </c>
      <c r="C3" s="4"/>
      <c r="D3" s="5" t="s">
        <v>37</v>
      </c>
      <c r="E3" s="6" t="s">
        <v>46</v>
      </c>
      <c r="F3" s="6" t="s">
        <v>132</v>
      </c>
      <c r="G3" s="6">
        <v>0.1</v>
      </c>
      <c r="H3" s="6" t="s">
        <v>29</v>
      </c>
      <c r="I3" s="7">
        <v>15</v>
      </c>
      <c r="J3" s="6">
        <v>30</v>
      </c>
      <c r="K3" s="12" t="s">
        <v>55</v>
      </c>
      <c r="L3" s="12"/>
      <c r="M3" s="12" t="s">
        <v>72</v>
      </c>
      <c r="N3" s="12" t="s">
        <v>31</v>
      </c>
      <c r="O3" s="12" t="s">
        <v>146</v>
      </c>
      <c r="P3" s="12" t="s">
        <v>46</v>
      </c>
      <c r="Q3" s="11" t="s">
        <v>136</v>
      </c>
      <c r="R3" s="10">
        <v>3</v>
      </c>
    </row>
    <row r="4" spans="1:18" x14ac:dyDescent="0.3">
      <c r="A4" s="17" t="s">
        <v>101</v>
      </c>
      <c r="B4" s="4">
        <v>1</v>
      </c>
      <c r="C4" s="4"/>
      <c r="D4" s="5" t="s">
        <v>37</v>
      </c>
      <c r="E4" s="6" t="s">
        <v>64</v>
      </c>
      <c r="F4" s="6" t="s">
        <v>127</v>
      </c>
      <c r="G4" s="6">
        <v>0.25</v>
      </c>
      <c r="H4" s="6" t="s">
        <v>66</v>
      </c>
      <c r="I4" s="7">
        <v>9</v>
      </c>
      <c r="J4" s="6">
        <v>28</v>
      </c>
      <c r="K4" s="12" t="s">
        <v>55</v>
      </c>
      <c r="L4" s="12"/>
      <c r="M4" s="12" t="s">
        <v>55</v>
      </c>
      <c r="N4" s="12" t="s">
        <v>31</v>
      </c>
      <c r="O4" s="12" t="s">
        <v>31</v>
      </c>
      <c r="P4" s="12" t="s">
        <v>46</v>
      </c>
      <c r="Q4" s="11" t="s">
        <v>136</v>
      </c>
      <c r="R4" s="10">
        <v>3</v>
      </c>
    </row>
    <row r="5" spans="1:18" x14ac:dyDescent="0.3">
      <c r="A5" s="17" t="s">
        <v>101</v>
      </c>
      <c r="B5" s="4">
        <v>1</v>
      </c>
      <c r="C5" s="4" t="s">
        <v>139</v>
      </c>
      <c r="D5" s="5" t="s">
        <v>37</v>
      </c>
      <c r="E5" s="6" t="s">
        <v>52</v>
      </c>
      <c r="F5" s="6" t="s">
        <v>128</v>
      </c>
      <c r="G5" s="6">
        <v>0.25</v>
      </c>
      <c r="H5" s="6">
        <v>100</v>
      </c>
      <c r="I5" s="7">
        <v>10</v>
      </c>
      <c r="J5" s="6">
        <v>30</v>
      </c>
      <c r="K5" s="12" t="s">
        <v>55</v>
      </c>
      <c r="L5" s="12"/>
      <c r="M5" s="12" t="s">
        <v>82</v>
      </c>
      <c r="N5" s="12" t="s">
        <v>31</v>
      </c>
      <c r="O5" s="12" t="s">
        <v>31</v>
      </c>
      <c r="P5" s="12" t="s">
        <v>52</v>
      </c>
      <c r="Q5" s="11" t="s">
        <v>136</v>
      </c>
      <c r="R5" s="10">
        <v>3</v>
      </c>
    </row>
    <row r="6" spans="1:18" x14ac:dyDescent="0.3">
      <c r="A6" s="17" t="s">
        <v>101</v>
      </c>
      <c r="B6" s="4">
        <v>1</v>
      </c>
      <c r="C6" s="4" t="s">
        <v>137</v>
      </c>
      <c r="D6" s="5" t="s">
        <v>37</v>
      </c>
      <c r="E6" s="6" t="s">
        <v>134</v>
      </c>
      <c r="F6" s="6" t="s">
        <v>119</v>
      </c>
      <c r="G6" s="6">
        <v>0.3</v>
      </c>
      <c r="H6" s="6">
        <v>100</v>
      </c>
      <c r="I6" s="7">
        <v>9</v>
      </c>
      <c r="J6" s="6">
        <v>28</v>
      </c>
      <c r="K6" s="12" t="s">
        <v>55</v>
      </c>
      <c r="L6" s="12"/>
      <c r="M6" s="12" t="s">
        <v>31</v>
      </c>
      <c r="N6" s="12" t="s">
        <v>146</v>
      </c>
      <c r="O6" s="12" t="s">
        <v>146</v>
      </c>
      <c r="P6" s="12" t="s">
        <v>52</v>
      </c>
      <c r="Q6" s="11" t="s">
        <v>135</v>
      </c>
      <c r="R6" s="10">
        <v>2</v>
      </c>
    </row>
    <row r="7" spans="1:18" x14ac:dyDescent="0.3">
      <c r="A7" s="17" t="s">
        <v>101</v>
      </c>
      <c r="B7" s="4">
        <v>5</v>
      </c>
      <c r="C7" s="4"/>
      <c r="D7" s="5" t="s">
        <v>37</v>
      </c>
      <c r="E7" s="6" t="s">
        <v>46</v>
      </c>
      <c r="F7" s="6" t="s">
        <v>131</v>
      </c>
      <c r="G7" s="6">
        <v>0.5</v>
      </c>
      <c r="H7" s="6" t="s">
        <v>29</v>
      </c>
      <c r="I7" s="7">
        <v>25</v>
      </c>
      <c r="J7" s="6">
        <v>30</v>
      </c>
      <c r="K7" s="12" t="s">
        <v>55</v>
      </c>
      <c r="L7" s="12"/>
      <c r="M7" s="12" t="s">
        <v>72</v>
      </c>
      <c r="N7" s="12" t="s">
        <v>31</v>
      </c>
      <c r="O7" s="12" t="s">
        <v>146</v>
      </c>
      <c r="P7" s="12" t="s">
        <v>46</v>
      </c>
      <c r="Q7" s="11" t="s">
        <v>136</v>
      </c>
      <c r="R7" s="10">
        <v>3</v>
      </c>
    </row>
    <row r="8" spans="1:18" x14ac:dyDescent="0.3">
      <c r="A8" s="17" t="s">
        <v>101</v>
      </c>
      <c r="B8" s="4">
        <v>1</v>
      </c>
      <c r="C8" s="4" t="s">
        <v>138</v>
      </c>
      <c r="D8" s="5" t="s">
        <v>37</v>
      </c>
      <c r="E8" s="6" t="s">
        <v>52</v>
      </c>
      <c r="F8" s="6" t="s">
        <v>123</v>
      </c>
      <c r="G8" s="6">
        <v>0.65</v>
      </c>
      <c r="H8" s="6">
        <v>100</v>
      </c>
      <c r="I8" s="7">
        <v>10</v>
      </c>
      <c r="J8" s="6">
        <v>14</v>
      </c>
      <c r="K8" s="12" t="s">
        <v>55</v>
      </c>
      <c r="L8" s="12"/>
      <c r="M8" s="12" t="s">
        <v>82</v>
      </c>
      <c r="N8" s="12" t="s">
        <v>31</v>
      </c>
      <c r="O8" s="12" t="s">
        <v>31</v>
      </c>
      <c r="P8" s="12" t="s">
        <v>52</v>
      </c>
      <c r="Q8" s="11" t="s">
        <v>136</v>
      </c>
      <c r="R8" s="10">
        <v>3</v>
      </c>
    </row>
    <row r="9" spans="1:18" x14ac:dyDescent="0.3">
      <c r="A9" s="17" t="s">
        <v>101</v>
      </c>
      <c r="B9" s="4">
        <v>1</v>
      </c>
      <c r="C9" s="4"/>
      <c r="D9" s="5" t="s">
        <v>37</v>
      </c>
      <c r="E9" s="6" t="s">
        <v>41</v>
      </c>
      <c r="F9" s="6" t="s">
        <v>122</v>
      </c>
      <c r="G9" s="6">
        <v>1</v>
      </c>
      <c r="H9" s="6">
        <v>100</v>
      </c>
      <c r="I9" s="7">
        <v>15</v>
      </c>
      <c r="J9" s="6">
        <v>28</v>
      </c>
      <c r="K9" s="12" t="s">
        <v>55</v>
      </c>
      <c r="L9" s="12"/>
      <c r="M9" s="12" t="s">
        <v>72</v>
      </c>
      <c r="N9" s="12" t="s">
        <v>31</v>
      </c>
      <c r="O9" s="12" t="s">
        <v>31</v>
      </c>
      <c r="P9" s="12" t="s">
        <v>41</v>
      </c>
      <c r="Q9" s="11" t="s">
        <v>136</v>
      </c>
      <c r="R9" s="10">
        <v>3</v>
      </c>
    </row>
    <row r="10" spans="1:18" x14ac:dyDescent="0.3">
      <c r="A10" s="17" t="s">
        <v>101</v>
      </c>
      <c r="B10" s="4">
        <v>2</v>
      </c>
      <c r="C10" s="4" t="s">
        <v>112</v>
      </c>
      <c r="D10" s="5" t="s">
        <v>37</v>
      </c>
      <c r="E10" s="6" t="s">
        <v>134</v>
      </c>
      <c r="F10" s="6" t="s">
        <v>112</v>
      </c>
      <c r="G10" s="6">
        <v>1.25</v>
      </c>
      <c r="H10" s="6">
        <v>200</v>
      </c>
      <c r="I10" s="7">
        <v>15</v>
      </c>
      <c r="J10" s="6">
        <v>28</v>
      </c>
      <c r="K10" s="12" t="s">
        <v>55</v>
      </c>
      <c r="L10" s="12"/>
      <c r="M10" s="12" t="s">
        <v>31</v>
      </c>
      <c r="N10" s="12" t="s">
        <v>146</v>
      </c>
      <c r="O10" s="12" t="s">
        <v>146</v>
      </c>
      <c r="P10" s="12" t="s">
        <v>52</v>
      </c>
      <c r="Q10" s="11" t="s">
        <v>30</v>
      </c>
      <c r="R10" s="10">
        <v>1</v>
      </c>
    </row>
    <row r="11" spans="1:18" x14ac:dyDescent="0.3">
      <c r="A11" s="17" t="s">
        <v>101</v>
      </c>
      <c r="B11" s="4">
        <v>2</v>
      </c>
      <c r="C11" s="4" t="s">
        <v>117</v>
      </c>
      <c r="D11" s="5" t="s">
        <v>37</v>
      </c>
      <c r="E11" s="6" t="s">
        <v>52</v>
      </c>
      <c r="F11" s="6" t="s">
        <v>117</v>
      </c>
      <c r="G11" s="6">
        <v>1.25</v>
      </c>
      <c r="H11" s="6">
        <v>150</v>
      </c>
      <c r="I11" s="7">
        <v>15</v>
      </c>
      <c r="J11" s="6">
        <v>14</v>
      </c>
      <c r="K11" s="12" t="s">
        <v>55</v>
      </c>
      <c r="L11" s="12"/>
      <c r="M11" s="12" t="s">
        <v>82</v>
      </c>
      <c r="N11" s="12" t="s">
        <v>31</v>
      </c>
      <c r="O11" s="12" t="s">
        <v>31</v>
      </c>
      <c r="P11" s="12" t="s">
        <v>52</v>
      </c>
      <c r="Q11" s="11" t="s">
        <v>135</v>
      </c>
      <c r="R11" s="10">
        <v>2</v>
      </c>
    </row>
    <row r="12" spans="1:18" x14ac:dyDescent="0.3">
      <c r="A12" s="17" t="s">
        <v>101</v>
      </c>
      <c r="B12" s="4">
        <v>1</v>
      </c>
      <c r="C12" s="4"/>
      <c r="D12" s="5" t="s">
        <v>37</v>
      </c>
      <c r="E12" s="6" t="s">
        <v>46</v>
      </c>
      <c r="F12" s="6" t="s">
        <v>124</v>
      </c>
      <c r="G12" s="6">
        <v>1.25</v>
      </c>
      <c r="H12" s="6">
        <v>200</v>
      </c>
      <c r="I12" s="7">
        <v>20</v>
      </c>
      <c r="J12" s="6">
        <v>28</v>
      </c>
      <c r="K12" s="12" t="s">
        <v>55</v>
      </c>
      <c r="L12" s="12"/>
      <c r="M12" s="12" t="s">
        <v>72</v>
      </c>
      <c r="N12" s="12" t="s">
        <v>31</v>
      </c>
      <c r="O12" s="12" t="s">
        <v>146</v>
      </c>
      <c r="P12" s="12" t="s">
        <v>46</v>
      </c>
      <c r="Q12" s="11" t="s">
        <v>136</v>
      </c>
      <c r="R12" s="10">
        <v>3</v>
      </c>
    </row>
    <row r="13" spans="1:18" x14ac:dyDescent="0.3">
      <c r="A13" s="17" t="s">
        <v>101</v>
      </c>
      <c r="B13" s="4">
        <v>2</v>
      </c>
      <c r="C13" s="4"/>
      <c r="D13" s="5" t="s">
        <v>37</v>
      </c>
      <c r="E13" s="6" t="s">
        <v>64</v>
      </c>
      <c r="F13" s="6" t="s">
        <v>105</v>
      </c>
      <c r="G13" s="6">
        <v>1.5</v>
      </c>
      <c r="H13" s="6">
        <v>200</v>
      </c>
      <c r="I13" s="7">
        <v>17</v>
      </c>
      <c r="J13" s="6">
        <v>28</v>
      </c>
      <c r="K13" s="12" t="s">
        <v>55</v>
      </c>
      <c r="L13" s="12"/>
      <c r="M13" s="12" t="s">
        <v>82</v>
      </c>
      <c r="N13" s="12" t="s">
        <v>31</v>
      </c>
      <c r="O13" s="12" t="s">
        <v>31</v>
      </c>
      <c r="P13" s="12" t="s">
        <v>46</v>
      </c>
      <c r="Q13" s="11" t="s">
        <v>30</v>
      </c>
      <c r="R13" s="10">
        <v>1</v>
      </c>
    </row>
    <row r="14" spans="1:18" x14ac:dyDescent="0.3">
      <c r="A14" s="17" t="s">
        <v>101</v>
      </c>
      <c r="B14" s="4">
        <v>6</v>
      </c>
      <c r="C14" s="4"/>
      <c r="D14" s="5" t="s">
        <v>37</v>
      </c>
      <c r="E14" s="6" t="s">
        <v>46</v>
      </c>
      <c r="F14" s="6" t="s">
        <v>106</v>
      </c>
      <c r="G14" s="6">
        <v>1.5</v>
      </c>
      <c r="H14" s="6">
        <v>0</v>
      </c>
      <c r="I14" s="7">
        <v>20</v>
      </c>
      <c r="J14" s="6">
        <v>28</v>
      </c>
      <c r="K14" s="12" t="s">
        <v>55</v>
      </c>
      <c r="L14" s="12"/>
      <c r="M14" s="12" t="s">
        <v>72</v>
      </c>
      <c r="N14" s="12" t="s">
        <v>55</v>
      </c>
      <c r="O14" s="12" t="s">
        <v>146</v>
      </c>
      <c r="P14" s="12" t="s">
        <v>46</v>
      </c>
      <c r="Q14" s="11" t="s">
        <v>30</v>
      </c>
      <c r="R14" s="10">
        <v>1</v>
      </c>
    </row>
    <row r="15" spans="1:18" x14ac:dyDescent="0.3">
      <c r="A15" s="17" t="s">
        <v>101</v>
      </c>
      <c r="B15" s="4">
        <v>1</v>
      </c>
      <c r="C15" s="4"/>
      <c r="D15" s="5">
        <v>4</v>
      </c>
      <c r="E15" s="6" t="s">
        <v>68</v>
      </c>
      <c r="F15" s="6" t="s">
        <v>109</v>
      </c>
      <c r="G15" s="6">
        <v>1.5</v>
      </c>
      <c r="H15" s="6" t="s">
        <v>66</v>
      </c>
      <c r="I15" s="7">
        <v>160</v>
      </c>
      <c r="J15" s="6">
        <v>365</v>
      </c>
      <c r="K15" s="12" t="s">
        <v>55</v>
      </c>
      <c r="L15" s="12"/>
      <c r="M15" s="12" t="s">
        <v>55</v>
      </c>
      <c r="N15" s="12" t="s">
        <v>31</v>
      </c>
      <c r="O15" s="12" t="s">
        <v>31</v>
      </c>
      <c r="P15" s="12" t="s">
        <v>41</v>
      </c>
      <c r="Q15" s="11" t="s">
        <v>30</v>
      </c>
      <c r="R15" s="10">
        <v>1</v>
      </c>
    </row>
    <row r="16" spans="1:18" x14ac:dyDescent="0.3">
      <c r="A16" s="17" t="s">
        <v>101</v>
      </c>
      <c r="B16" s="4">
        <v>1</v>
      </c>
      <c r="C16" s="4"/>
      <c r="D16" s="5" t="s">
        <v>37</v>
      </c>
      <c r="E16" s="6" t="s">
        <v>68</v>
      </c>
      <c r="F16" s="6" t="s">
        <v>114</v>
      </c>
      <c r="G16" s="6">
        <v>1.5</v>
      </c>
      <c r="H16" s="6" t="s">
        <v>66</v>
      </c>
      <c r="I16" s="7">
        <v>15</v>
      </c>
      <c r="J16" s="6">
        <v>30</v>
      </c>
      <c r="K16" s="12" t="s">
        <v>55</v>
      </c>
      <c r="L16" s="12"/>
      <c r="M16" s="12" t="s">
        <v>55</v>
      </c>
      <c r="N16" s="12" t="s">
        <v>31</v>
      </c>
      <c r="O16" s="12" t="s">
        <v>31</v>
      </c>
      <c r="P16" s="12" t="s">
        <v>41</v>
      </c>
      <c r="Q16" s="11" t="s">
        <v>30</v>
      </c>
      <c r="R16" s="10">
        <v>1</v>
      </c>
    </row>
    <row r="17" spans="1:18" x14ac:dyDescent="0.3">
      <c r="A17" s="17" t="s">
        <v>101</v>
      </c>
      <c r="B17" s="4">
        <v>2</v>
      </c>
      <c r="C17" s="4" t="s">
        <v>118</v>
      </c>
      <c r="D17" s="5" t="s">
        <v>37</v>
      </c>
      <c r="E17" s="6" t="s">
        <v>52</v>
      </c>
      <c r="F17" s="6" t="s">
        <v>118</v>
      </c>
      <c r="G17" s="6">
        <v>1.5</v>
      </c>
      <c r="H17" s="6">
        <v>200</v>
      </c>
      <c r="I17" s="7">
        <v>19</v>
      </c>
      <c r="J17" s="6">
        <v>30</v>
      </c>
      <c r="K17" s="12" t="s">
        <v>55</v>
      </c>
      <c r="L17" s="12"/>
      <c r="M17" s="12" t="s">
        <v>82</v>
      </c>
      <c r="N17" s="12" t="s">
        <v>31</v>
      </c>
      <c r="O17" s="12" t="s">
        <v>31</v>
      </c>
      <c r="P17" s="12" t="s">
        <v>52</v>
      </c>
      <c r="Q17" s="11" t="s">
        <v>135</v>
      </c>
      <c r="R17" s="10">
        <v>2</v>
      </c>
    </row>
    <row r="18" spans="1:18" x14ac:dyDescent="0.3">
      <c r="A18" s="17" t="s">
        <v>101</v>
      </c>
      <c r="B18" s="4">
        <v>2</v>
      </c>
      <c r="C18" s="4"/>
      <c r="D18" s="5" t="s">
        <v>37</v>
      </c>
      <c r="E18" s="6" t="s">
        <v>41</v>
      </c>
      <c r="F18" s="6" t="s">
        <v>121</v>
      </c>
      <c r="G18" s="6">
        <v>1.5</v>
      </c>
      <c r="H18" s="6">
        <v>200</v>
      </c>
      <c r="I18" s="7">
        <v>20</v>
      </c>
      <c r="J18" s="6">
        <v>28</v>
      </c>
      <c r="K18" s="12" t="s">
        <v>55</v>
      </c>
      <c r="L18" s="12"/>
      <c r="M18" s="12" t="s">
        <v>72</v>
      </c>
      <c r="N18" s="12" t="s">
        <v>31</v>
      </c>
      <c r="O18" s="12" t="s">
        <v>31</v>
      </c>
      <c r="P18" s="12" t="s">
        <v>41</v>
      </c>
      <c r="Q18" s="11" t="s">
        <v>135</v>
      </c>
      <c r="R18" s="10">
        <v>2</v>
      </c>
    </row>
    <row r="19" spans="1:18" x14ac:dyDescent="0.3">
      <c r="A19" s="17" t="s">
        <v>101</v>
      </c>
      <c r="B19" s="4">
        <v>1</v>
      </c>
      <c r="C19" s="4"/>
      <c r="D19" s="5" t="s">
        <v>37</v>
      </c>
      <c r="E19" s="6" t="s">
        <v>87</v>
      </c>
      <c r="F19" s="6" t="s">
        <v>126</v>
      </c>
      <c r="G19" s="6">
        <v>1.5</v>
      </c>
      <c r="H19" s="6">
        <v>200</v>
      </c>
      <c r="I19" s="7">
        <v>20</v>
      </c>
      <c r="J19" s="6">
        <v>30</v>
      </c>
      <c r="K19" s="12" t="s">
        <v>55</v>
      </c>
      <c r="L19" s="12"/>
      <c r="M19" s="12" t="s">
        <v>31</v>
      </c>
      <c r="N19" s="12" t="s">
        <v>146</v>
      </c>
      <c r="O19" s="12" t="s">
        <v>146</v>
      </c>
      <c r="P19" s="12" t="s">
        <v>52</v>
      </c>
      <c r="Q19" s="11" t="s">
        <v>136</v>
      </c>
      <c r="R19" s="10">
        <v>3</v>
      </c>
    </row>
    <row r="20" spans="1:18" x14ac:dyDescent="0.3">
      <c r="A20" s="17" t="s">
        <v>101</v>
      </c>
      <c r="B20" s="4">
        <v>2</v>
      </c>
      <c r="C20" s="4"/>
      <c r="D20" s="5" t="s">
        <v>37</v>
      </c>
      <c r="E20" s="6" t="s">
        <v>46</v>
      </c>
      <c r="F20" s="6" t="s">
        <v>104</v>
      </c>
      <c r="G20" s="6">
        <v>2</v>
      </c>
      <c r="H20" s="6">
        <v>300</v>
      </c>
      <c r="I20" s="7">
        <v>30</v>
      </c>
      <c r="J20" s="6">
        <v>28</v>
      </c>
      <c r="K20" s="12" t="s">
        <v>55</v>
      </c>
      <c r="L20" s="12"/>
      <c r="M20" s="12" t="s">
        <v>72</v>
      </c>
      <c r="N20" s="12" t="s">
        <v>31</v>
      </c>
      <c r="O20" s="12" t="s">
        <v>146</v>
      </c>
      <c r="P20" s="12" t="s">
        <v>46</v>
      </c>
      <c r="Q20" s="11" t="s">
        <v>135</v>
      </c>
      <c r="R20" s="10">
        <v>2</v>
      </c>
    </row>
    <row r="21" spans="1:18" x14ac:dyDescent="0.3">
      <c r="A21" s="17" t="s">
        <v>101</v>
      </c>
      <c r="B21" s="4">
        <v>3</v>
      </c>
      <c r="C21" s="4" t="s">
        <v>116</v>
      </c>
      <c r="D21" s="5" t="s">
        <v>37</v>
      </c>
      <c r="E21" s="6" t="s">
        <v>52</v>
      </c>
      <c r="F21" s="6" t="s">
        <v>116</v>
      </c>
      <c r="G21" s="6">
        <v>2</v>
      </c>
      <c r="H21" s="6" t="s">
        <v>29</v>
      </c>
      <c r="I21" s="7">
        <v>20</v>
      </c>
      <c r="J21" s="6">
        <v>14</v>
      </c>
      <c r="K21" s="12" t="s">
        <v>55</v>
      </c>
      <c r="L21" s="12"/>
      <c r="M21" s="12" t="s">
        <v>82</v>
      </c>
      <c r="N21" s="12" t="s">
        <v>31</v>
      </c>
      <c r="O21" s="12" t="s">
        <v>31</v>
      </c>
      <c r="P21" s="12" t="s">
        <v>52</v>
      </c>
      <c r="Q21" s="11" t="s">
        <v>136</v>
      </c>
      <c r="R21" s="10">
        <v>3</v>
      </c>
    </row>
    <row r="22" spans="1:18" x14ac:dyDescent="0.3">
      <c r="A22" s="17" t="s">
        <v>101</v>
      </c>
      <c r="B22" s="4">
        <v>2</v>
      </c>
      <c r="C22" s="4"/>
      <c r="D22" s="5" t="s">
        <v>37</v>
      </c>
      <c r="E22" s="6" t="s">
        <v>87</v>
      </c>
      <c r="F22" s="6" t="s">
        <v>125</v>
      </c>
      <c r="G22" s="6">
        <v>2.5</v>
      </c>
      <c r="H22" s="6">
        <v>300</v>
      </c>
      <c r="I22" s="7">
        <v>25</v>
      </c>
      <c r="J22" s="6">
        <v>30</v>
      </c>
      <c r="K22" s="12" t="s">
        <v>55</v>
      </c>
      <c r="L22" s="12"/>
      <c r="M22" s="12" t="s">
        <v>31</v>
      </c>
      <c r="N22" s="12" t="s">
        <v>146</v>
      </c>
      <c r="O22" s="12" t="s">
        <v>146</v>
      </c>
      <c r="P22" s="12" t="s">
        <v>52</v>
      </c>
      <c r="Q22" s="11" t="s">
        <v>136</v>
      </c>
      <c r="R22" s="10">
        <v>3</v>
      </c>
    </row>
    <row r="23" spans="1:18" x14ac:dyDescent="0.3">
      <c r="A23" s="17" t="s">
        <v>101</v>
      </c>
      <c r="B23" s="4">
        <v>3</v>
      </c>
      <c r="C23" s="4" t="s">
        <v>102</v>
      </c>
      <c r="D23" s="5">
        <v>1</v>
      </c>
      <c r="E23" s="6" t="s">
        <v>134</v>
      </c>
      <c r="F23" s="6" t="s">
        <v>102</v>
      </c>
      <c r="G23" s="6">
        <v>3</v>
      </c>
      <c r="H23" s="6" t="s">
        <v>66</v>
      </c>
      <c r="I23" s="7">
        <v>25</v>
      </c>
      <c r="J23" s="6">
        <v>28</v>
      </c>
      <c r="K23" s="12" t="s">
        <v>55</v>
      </c>
      <c r="L23" s="12"/>
      <c r="M23" s="12" t="s">
        <v>31</v>
      </c>
      <c r="N23" s="12" t="s">
        <v>146</v>
      </c>
      <c r="O23" s="12" t="s">
        <v>146</v>
      </c>
      <c r="P23" s="12" t="s">
        <v>52</v>
      </c>
      <c r="Q23" s="11" t="s">
        <v>30</v>
      </c>
      <c r="R23" s="10">
        <v>1</v>
      </c>
    </row>
    <row r="24" spans="1:18" x14ac:dyDescent="0.3">
      <c r="A24" s="17" t="s">
        <v>101</v>
      </c>
      <c r="B24" s="4">
        <v>3</v>
      </c>
      <c r="C24" s="4"/>
      <c r="D24" s="5">
        <v>2</v>
      </c>
      <c r="E24" s="14" t="s">
        <v>64</v>
      </c>
      <c r="F24" s="14" t="s">
        <v>103</v>
      </c>
      <c r="G24" s="14">
        <v>3</v>
      </c>
      <c r="H24" s="14">
        <v>300</v>
      </c>
      <c r="I24" s="7">
        <v>27</v>
      </c>
      <c r="J24" s="14">
        <v>28</v>
      </c>
      <c r="K24" s="12" t="s">
        <v>55</v>
      </c>
      <c r="L24" s="12"/>
      <c r="M24" s="12" t="s">
        <v>82</v>
      </c>
      <c r="N24" s="12" t="s">
        <v>31</v>
      </c>
      <c r="O24" s="12" t="s">
        <v>31</v>
      </c>
      <c r="P24" s="12" t="s">
        <v>46</v>
      </c>
      <c r="Q24" s="11" t="s">
        <v>30</v>
      </c>
      <c r="R24" s="10">
        <v>1</v>
      </c>
    </row>
    <row r="25" spans="1:18" x14ac:dyDescent="0.3">
      <c r="A25" s="17" t="s">
        <v>101</v>
      </c>
      <c r="B25" s="4">
        <v>3</v>
      </c>
      <c r="C25" s="4" t="s">
        <v>107</v>
      </c>
      <c r="D25" s="5">
        <v>3</v>
      </c>
      <c r="E25" s="6" t="s">
        <v>52</v>
      </c>
      <c r="F25" s="6" t="s">
        <v>107</v>
      </c>
      <c r="G25" s="6">
        <v>3</v>
      </c>
      <c r="H25" s="6">
        <v>300</v>
      </c>
      <c r="I25" s="7">
        <v>30</v>
      </c>
      <c r="J25" s="6">
        <v>30</v>
      </c>
      <c r="K25" s="12" t="s">
        <v>55</v>
      </c>
      <c r="L25" s="12"/>
      <c r="M25" s="12" t="s">
        <v>82</v>
      </c>
      <c r="N25" s="12" t="s">
        <v>31</v>
      </c>
      <c r="O25" s="12" t="s">
        <v>31</v>
      </c>
      <c r="P25" s="12" t="s">
        <v>52</v>
      </c>
      <c r="Q25" s="11" t="s">
        <v>30</v>
      </c>
      <c r="R25" s="10">
        <v>1</v>
      </c>
    </row>
    <row r="26" spans="1:18" x14ac:dyDescent="0.3">
      <c r="A26" s="17" t="s">
        <v>101</v>
      </c>
      <c r="B26" s="4">
        <v>3</v>
      </c>
      <c r="C26" s="4"/>
      <c r="D26" s="5"/>
      <c r="E26" s="6" t="s">
        <v>41</v>
      </c>
      <c r="F26" s="6" t="s">
        <v>113</v>
      </c>
      <c r="G26" s="6">
        <v>3</v>
      </c>
      <c r="H26" s="6">
        <v>300</v>
      </c>
      <c r="I26" s="7">
        <v>30</v>
      </c>
      <c r="J26" s="6">
        <v>28</v>
      </c>
      <c r="K26" s="12" t="s">
        <v>55</v>
      </c>
      <c r="L26" s="12"/>
      <c r="M26" s="12" t="s">
        <v>72</v>
      </c>
      <c r="N26" s="12" t="s">
        <v>31</v>
      </c>
      <c r="O26" s="12" t="s">
        <v>31</v>
      </c>
      <c r="P26" s="12" t="s">
        <v>41</v>
      </c>
      <c r="Q26" s="11" t="s">
        <v>30</v>
      </c>
      <c r="R26" s="10">
        <v>1</v>
      </c>
    </row>
    <row r="27" spans="1:18" x14ac:dyDescent="0.3">
      <c r="A27" s="17" t="s">
        <v>101</v>
      </c>
      <c r="B27" s="4">
        <v>1</v>
      </c>
      <c r="C27" s="4" t="s">
        <v>107</v>
      </c>
      <c r="D27" s="5" t="s">
        <v>37</v>
      </c>
      <c r="E27" s="6" t="s">
        <v>52</v>
      </c>
      <c r="F27" s="6" t="s">
        <v>107</v>
      </c>
      <c r="G27" s="6">
        <v>3</v>
      </c>
      <c r="H27" s="6">
        <v>300</v>
      </c>
      <c r="I27" s="7">
        <v>35</v>
      </c>
      <c r="J27" s="6">
        <v>30</v>
      </c>
      <c r="K27" s="12" t="s">
        <v>55</v>
      </c>
      <c r="L27" s="12"/>
      <c r="M27" s="12" t="s">
        <v>82</v>
      </c>
      <c r="N27" s="12" t="s">
        <v>31</v>
      </c>
      <c r="O27" s="12" t="s">
        <v>31</v>
      </c>
      <c r="P27" s="12" t="s">
        <v>52</v>
      </c>
      <c r="Q27" s="11" t="s">
        <v>135</v>
      </c>
      <c r="R27" s="10">
        <v>2</v>
      </c>
    </row>
    <row r="28" spans="1:18" x14ac:dyDescent="0.3">
      <c r="A28" s="17" t="s">
        <v>101</v>
      </c>
      <c r="B28" s="4">
        <v>6</v>
      </c>
      <c r="C28" s="4"/>
      <c r="D28" s="5" t="s">
        <v>37</v>
      </c>
      <c r="E28" s="6" t="s">
        <v>46</v>
      </c>
      <c r="F28" s="6" t="s">
        <v>120</v>
      </c>
      <c r="G28" s="6">
        <v>3</v>
      </c>
      <c r="H28" s="6" t="s">
        <v>29</v>
      </c>
      <c r="I28" s="15">
        <v>39.99</v>
      </c>
      <c r="J28" s="6">
        <v>30</v>
      </c>
      <c r="K28" s="12" t="s">
        <v>55</v>
      </c>
      <c r="L28" s="12"/>
      <c r="M28" s="12" t="s">
        <v>72</v>
      </c>
      <c r="N28" s="12" t="s">
        <v>31</v>
      </c>
      <c r="O28" s="12" t="s">
        <v>146</v>
      </c>
      <c r="P28" s="12" t="s">
        <v>46</v>
      </c>
      <c r="Q28" s="11" t="s">
        <v>135</v>
      </c>
      <c r="R28" s="10">
        <v>2</v>
      </c>
    </row>
    <row r="29" spans="1:18" x14ac:dyDescent="0.3">
      <c r="A29" s="18" t="s">
        <v>89</v>
      </c>
      <c r="B29" s="4">
        <v>2</v>
      </c>
      <c r="C29" s="4"/>
      <c r="D29" s="5">
        <v>1</v>
      </c>
      <c r="E29" s="6" t="s">
        <v>68</v>
      </c>
      <c r="F29" s="6" t="s">
        <v>92</v>
      </c>
      <c r="G29" s="6">
        <v>4</v>
      </c>
      <c r="H29" s="6" t="s">
        <v>66</v>
      </c>
      <c r="I29" s="7">
        <v>250</v>
      </c>
      <c r="J29" s="6">
        <v>365</v>
      </c>
      <c r="K29" s="12" t="s">
        <v>55</v>
      </c>
      <c r="L29" s="12"/>
      <c r="M29" s="12" t="s">
        <v>55</v>
      </c>
      <c r="N29" s="12" t="s">
        <v>31</v>
      </c>
      <c r="O29" s="12" t="s">
        <v>31</v>
      </c>
      <c r="P29" s="12" t="s">
        <v>41</v>
      </c>
      <c r="Q29" s="11" t="s">
        <v>30</v>
      </c>
      <c r="R29" s="10">
        <v>1</v>
      </c>
    </row>
    <row r="30" spans="1:18" x14ac:dyDescent="0.3">
      <c r="A30" s="18" t="s">
        <v>89</v>
      </c>
      <c r="B30" s="4">
        <v>2</v>
      </c>
      <c r="C30" s="4"/>
      <c r="D30" s="5" t="s">
        <v>37</v>
      </c>
      <c r="E30" s="6" t="s">
        <v>68</v>
      </c>
      <c r="F30" s="6" t="s">
        <v>95</v>
      </c>
      <c r="G30" s="6">
        <v>4</v>
      </c>
      <c r="H30" s="6" t="s">
        <v>66</v>
      </c>
      <c r="I30" s="7">
        <v>25</v>
      </c>
      <c r="J30" s="6">
        <v>30</v>
      </c>
      <c r="K30" s="12" t="s">
        <v>55</v>
      </c>
      <c r="L30" s="12"/>
      <c r="M30" s="12" t="s">
        <v>55</v>
      </c>
      <c r="N30" s="12" t="s">
        <v>31</v>
      </c>
      <c r="O30" s="12" t="s">
        <v>31</v>
      </c>
      <c r="P30" s="12" t="s">
        <v>41</v>
      </c>
      <c r="Q30" s="11" t="s">
        <v>30</v>
      </c>
      <c r="R30" s="10">
        <v>1</v>
      </c>
    </row>
    <row r="31" spans="1:18" x14ac:dyDescent="0.3">
      <c r="A31" s="18" t="s">
        <v>89</v>
      </c>
      <c r="B31" s="4">
        <v>3</v>
      </c>
      <c r="C31" s="4"/>
      <c r="D31" s="5" t="s">
        <v>37</v>
      </c>
      <c r="E31" s="6" t="s">
        <v>46</v>
      </c>
      <c r="F31" s="6" t="s">
        <v>108</v>
      </c>
      <c r="G31" s="6">
        <v>4</v>
      </c>
      <c r="H31" s="6">
        <v>500</v>
      </c>
      <c r="I31" s="7">
        <v>50</v>
      </c>
      <c r="J31" s="6">
        <v>28</v>
      </c>
      <c r="K31" s="12" t="s">
        <v>55</v>
      </c>
      <c r="L31" s="12"/>
      <c r="M31" s="12" t="s">
        <v>72</v>
      </c>
      <c r="N31" s="12" t="s">
        <v>31</v>
      </c>
      <c r="O31" s="12" t="s">
        <v>146</v>
      </c>
      <c r="P31" s="12" t="s">
        <v>46</v>
      </c>
      <c r="Q31" s="11" t="s">
        <v>135</v>
      </c>
      <c r="R31" s="10">
        <v>2</v>
      </c>
    </row>
    <row r="32" spans="1:18" x14ac:dyDescent="0.3">
      <c r="A32" s="18" t="s">
        <v>89</v>
      </c>
      <c r="B32" s="4">
        <v>7</v>
      </c>
      <c r="C32" s="4"/>
      <c r="D32" s="5" t="s">
        <v>37</v>
      </c>
      <c r="E32" s="6" t="s">
        <v>46</v>
      </c>
      <c r="F32" s="6" t="s">
        <v>100</v>
      </c>
      <c r="G32" s="6">
        <v>4.5</v>
      </c>
      <c r="H32" s="6">
        <v>0</v>
      </c>
      <c r="I32" s="7">
        <v>40</v>
      </c>
      <c r="J32" s="6">
        <v>28</v>
      </c>
      <c r="K32" s="12" t="s">
        <v>55</v>
      </c>
      <c r="L32" s="12"/>
      <c r="M32" s="12" t="s">
        <v>72</v>
      </c>
      <c r="N32" s="12" t="s">
        <v>55</v>
      </c>
      <c r="O32" s="12" t="s">
        <v>146</v>
      </c>
      <c r="P32" s="12" t="s">
        <v>46</v>
      </c>
      <c r="Q32" s="11" t="s">
        <v>135</v>
      </c>
      <c r="R32" s="10">
        <v>2</v>
      </c>
    </row>
    <row r="33" spans="1:18" x14ac:dyDescent="0.3">
      <c r="A33" s="18" t="s">
        <v>89</v>
      </c>
      <c r="B33" s="4">
        <v>1</v>
      </c>
      <c r="C33" s="4" t="s">
        <v>96</v>
      </c>
      <c r="D33" s="5" t="s">
        <v>37</v>
      </c>
      <c r="E33" s="6" t="s">
        <v>60</v>
      </c>
      <c r="F33" s="6" t="s">
        <v>97</v>
      </c>
      <c r="G33" s="6">
        <v>5</v>
      </c>
      <c r="H33" s="6" t="s">
        <v>29</v>
      </c>
      <c r="I33" s="7">
        <v>45</v>
      </c>
      <c r="J33" s="6">
        <v>30</v>
      </c>
      <c r="K33" s="12" t="s">
        <v>31</v>
      </c>
      <c r="L33" s="12" t="s">
        <v>98</v>
      </c>
      <c r="M33" s="12" t="s">
        <v>33</v>
      </c>
      <c r="N33" s="12" t="s">
        <v>31</v>
      </c>
      <c r="O33" s="12" t="s">
        <v>146</v>
      </c>
      <c r="P33" s="12" t="s">
        <v>41</v>
      </c>
      <c r="Q33" s="11" t="s">
        <v>135</v>
      </c>
      <c r="R33" s="10">
        <v>2</v>
      </c>
    </row>
    <row r="34" spans="1:18" x14ac:dyDescent="0.3">
      <c r="A34" s="18" t="s">
        <v>89</v>
      </c>
      <c r="B34" s="4">
        <v>4</v>
      </c>
      <c r="C34" s="4" t="s">
        <v>140</v>
      </c>
      <c r="D34" s="5" t="s">
        <v>37</v>
      </c>
      <c r="E34" s="6" t="s">
        <v>64</v>
      </c>
      <c r="F34" s="6" t="s">
        <v>99</v>
      </c>
      <c r="G34" s="6">
        <v>5</v>
      </c>
      <c r="H34" s="6" t="s">
        <v>66</v>
      </c>
      <c r="I34" s="7">
        <v>40</v>
      </c>
      <c r="J34" s="6">
        <v>28</v>
      </c>
      <c r="K34" s="12" t="s">
        <v>31</v>
      </c>
      <c r="L34" s="12" t="s">
        <v>58</v>
      </c>
      <c r="M34" s="12" t="s">
        <v>55</v>
      </c>
      <c r="N34" s="12" t="s">
        <v>31</v>
      </c>
      <c r="O34" s="12" t="s">
        <v>31</v>
      </c>
      <c r="P34" s="12" t="s">
        <v>46</v>
      </c>
      <c r="Q34" s="11" t="s">
        <v>135</v>
      </c>
      <c r="R34" s="10">
        <v>2</v>
      </c>
    </row>
    <row r="35" spans="1:18" x14ac:dyDescent="0.3">
      <c r="A35" s="18" t="s">
        <v>89</v>
      </c>
      <c r="B35" s="4">
        <v>2</v>
      </c>
      <c r="C35" s="4" t="s">
        <v>110</v>
      </c>
      <c r="D35" s="5" t="s">
        <v>37</v>
      </c>
      <c r="E35" s="6" t="s">
        <v>52</v>
      </c>
      <c r="F35" s="6" t="s">
        <v>110</v>
      </c>
      <c r="G35" s="6">
        <v>5</v>
      </c>
      <c r="H35" s="6" t="s">
        <v>29</v>
      </c>
      <c r="I35" s="7">
        <v>45</v>
      </c>
      <c r="J35" s="6">
        <v>30</v>
      </c>
      <c r="K35" s="12" t="s">
        <v>55</v>
      </c>
      <c r="L35" s="12"/>
      <c r="M35" s="12" t="s">
        <v>82</v>
      </c>
      <c r="N35" s="12" t="s">
        <v>31</v>
      </c>
      <c r="O35" s="12" t="s">
        <v>31</v>
      </c>
      <c r="P35" s="12" t="s">
        <v>52</v>
      </c>
      <c r="Q35" s="11" t="s">
        <v>136</v>
      </c>
      <c r="R35" s="10">
        <v>3</v>
      </c>
    </row>
    <row r="36" spans="1:18" x14ac:dyDescent="0.3">
      <c r="A36" s="18" t="s">
        <v>89</v>
      </c>
      <c r="B36" s="4">
        <v>1</v>
      </c>
      <c r="C36" s="4"/>
      <c r="D36" s="5" t="s">
        <v>37</v>
      </c>
      <c r="E36" s="6" t="s">
        <v>41</v>
      </c>
      <c r="F36" s="6" t="s">
        <v>111</v>
      </c>
      <c r="G36" s="6">
        <v>5</v>
      </c>
      <c r="H36" s="6" t="s">
        <v>29</v>
      </c>
      <c r="I36" s="7">
        <v>45</v>
      </c>
      <c r="J36" s="6">
        <v>30</v>
      </c>
      <c r="K36" s="12" t="s">
        <v>31</v>
      </c>
      <c r="L36" s="12" t="s">
        <v>85</v>
      </c>
      <c r="M36" s="12" t="s">
        <v>43</v>
      </c>
      <c r="N36" s="12" t="s">
        <v>31</v>
      </c>
      <c r="O36" s="12" t="s">
        <v>31</v>
      </c>
      <c r="P36" s="12" t="s">
        <v>41</v>
      </c>
      <c r="Q36" s="11" t="s">
        <v>136</v>
      </c>
      <c r="R36" s="10">
        <v>3</v>
      </c>
    </row>
    <row r="37" spans="1:18" x14ac:dyDescent="0.3">
      <c r="A37" s="18" t="s">
        <v>89</v>
      </c>
      <c r="B37" s="4">
        <v>4</v>
      </c>
      <c r="C37" s="4" t="s">
        <v>94</v>
      </c>
      <c r="D37" s="5">
        <v>2</v>
      </c>
      <c r="E37" s="6" t="s">
        <v>134</v>
      </c>
      <c r="F37" s="6" t="s">
        <v>94</v>
      </c>
      <c r="G37" s="6">
        <v>6</v>
      </c>
      <c r="H37" s="6" t="s">
        <v>66</v>
      </c>
      <c r="I37" s="7">
        <v>35</v>
      </c>
      <c r="J37" s="6">
        <v>28</v>
      </c>
      <c r="K37" s="12" t="s">
        <v>55</v>
      </c>
      <c r="L37" s="12"/>
      <c r="M37" s="12" t="s">
        <v>31</v>
      </c>
      <c r="N37" s="12" t="s">
        <v>146</v>
      </c>
      <c r="O37" s="12" t="s">
        <v>146</v>
      </c>
      <c r="P37" s="12" t="s">
        <v>52</v>
      </c>
      <c r="Q37" s="11" t="s">
        <v>30</v>
      </c>
      <c r="R37" s="10">
        <v>1</v>
      </c>
    </row>
    <row r="38" spans="1:18" x14ac:dyDescent="0.3">
      <c r="A38" s="18" t="s">
        <v>89</v>
      </c>
      <c r="B38" s="4">
        <v>3</v>
      </c>
      <c r="C38" s="4"/>
      <c r="D38" s="5" t="s">
        <v>37</v>
      </c>
      <c r="E38" s="6" t="s">
        <v>87</v>
      </c>
      <c r="F38" s="6" t="s">
        <v>115</v>
      </c>
      <c r="G38" s="6">
        <v>6</v>
      </c>
      <c r="H38" s="6" t="s">
        <v>29</v>
      </c>
      <c r="I38" s="7">
        <v>43</v>
      </c>
      <c r="J38" s="6">
        <v>30</v>
      </c>
      <c r="K38" s="12" t="s">
        <v>55</v>
      </c>
      <c r="L38" s="12"/>
      <c r="M38" s="12" t="s">
        <v>31</v>
      </c>
      <c r="N38" s="12" t="s">
        <v>146</v>
      </c>
      <c r="O38" s="12" t="s">
        <v>146</v>
      </c>
      <c r="P38" s="12" t="s">
        <v>52</v>
      </c>
      <c r="Q38" s="11" t="s">
        <v>136</v>
      </c>
      <c r="R38" s="10">
        <v>3</v>
      </c>
    </row>
    <row r="39" spans="1:18" x14ac:dyDescent="0.3">
      <c r="A39" s="18" t="s">
        <v>89</v>
      </c>
      <c r="B39" s="4">
        <v>4</v>
      </c>
      <c r="C39" s="4"/>
      <c r="D39" s="5"/>
      <c r="E39" s="6" t="s">
        <v>41</v>
      </c>
      <c r="F39" s="6" t="s">
        <v>90</v>
      </c>
      <c r="G39" s="6">
        <v>8</v>
      </c>
      <c r="H39" s="6">
        <v>100</v>
      </c>
      <c r="I39" s="7">
        <v>40</v>
      </c>
      <c r="J39" s="6">
        <v>28</v>
      </c>
      <c r="K39" s="12" t="s">
        <v>55</v>
      </c>
      <c r="L39" s="12"/>
      <c r="M39" s="12" t="s">
        <v>72</v>
      </c>
      <c r="N39" s="12" t="s">
        <v>31</v>
      </c>
      <c r="O39" s="12" t="s">
        <v>31</v>
      </c>
      <c r="P39" s="12" t="s">
        <v>41</v>
      </c>
      <c r="Q39" s="11" t="s">
        <v>30</v>
      </c>
      <c r="R39" s="10">
        <v>1</v>
      </c>
    </row>
    <row r="40" spans="1:18" x14ac:dyDescent="0.3">
      <c r="A40" s="18" t="s">
        <v>89</v>
      </c>
      <c r="B40" s="4">
        <v>4</v>
      </c>
      <c r="C40" s="4" t="s">
        <v>93</v>
      </c>
      <c r="D40" s="5">
        <v>3</v>
      </c>
      <c r="E40" s="6" t="s">
        <v>52</v>
      </c>
      <c r="F40" s="6" t="s">
        <v>93</v>
      </c>
      <c r="G40" s="6">
        <v>8</v>
      </c>
      <c r="H40" s="6" t="s">
        <v>29</v>
      </c>
      <c r="I40" s="7">
        <v>45</v>
      </c>
      <c r="J40" s="6">
        <v>30</v>
      </c>
      <c r="K40" s="12" t="s">
        <v>55</v>
      </c>
      <c r="L40" s="12"/>
      <c r="M40" s="12" t="s">
        <v>82</v>
      </c>
      <c r="N40" s="12" t="s">
        <v>31</v>
      </c>
      <c r="O40" s="12" t="s">
        <v>31</v>
      </c>
      <c r="P40" s="12" t="s">
        <v>52</v>
      </c>
      <c r="Q40" s="11" t="s">
        <v>30</v>
      </c>
      <c r="R40" s="10">
        <v>1</v>
      </c>
    </row>
    <row r="41" spans="1:18" x14ac:dyDescent="0.3">
      <c r="A41" s="19" t="s">
        <v>26</v>
      </c>
      <c r="B41" s="4">
        <v>2</v>
      </c>
      <c r="C41" s="4" t="s">
        <v>144</v>
      </c>
      <c r="D41" s="5" t="s">
        <v>37</v>
      </c>
      <c r="E41" s="6" t="s">
        <v>64</v>
      </c>
      <c r="F41" s="6" t="s">
        <v>70</v>
      </c>
      <c r="G41" s="6">
        <v>10</v>
      </c>
      <c r="H41" s="6" t="s">
        <v>66</v>
      </c>
      <c r="I41" s="7">
        <v>20</v>
      </c>
      <c r="J41" s="6">
        <v>7</v>
      </c>
      <c r="K41" s="12" t="s">
        <v>31</v>
      </c>
      <c r="L41" s="12" t="s">
        <v>58</v>
      </c>
      <c r="M41" s="12" t="s">
        <v>55</v>
      </c>
      <c r="N41" s="12" t="s">
        <v>31</v>
      </c>
      <c r="O41" s="12" t="s">
        <v>31</v>
      </c>
      <c r="P41" s="12" t="s">
        <v>46</v>
      </c>
      <c r="Q41" s="11" t="s">
        <v>30</v>
      </c>
      <c r="R41" s="10">
        <v>1</v>
      </c>
    </row>
    <row r="42" spans="1:18" x14ac:dyDescent="0.3">
      <c r="A42" s="19" t="s">
        <v>26</v>
      </c>
      <c r="B42" s="4">
        <v>4</v>
      </c>
      <c r="C42" s="4"/>
      <c r="D42" s="5" t="s">
        <v>37</v>
      </c>
      <c r="E42" s="6" t="s">
        <v>87</v>
      </c>
      <c r="F42" s="6" t="s">
        <v>88</v>
      </c>
      <c r="G42" s="6">
        <v>12</v>
      </c>
      <c r="H42" s="6" t="s">
        <v>29</v>
      </c>
      <c r="I42" s="7">
        <v>55</v>
      </c>
      <c r="J42" s="6">
        <v>30</v>
      </c>
      <c r="K42" s="12" t="s">
        <v>55</v>
      </c>
      <c r="L42" s="12"/>
      <c r="M42" s="12" t="s">
        <v>31</v>
      </c>
      <c r="N42" s="12" t="s">
        <v>146</v>
      </c>
      <c r="O42" s="12" t="s">
        <v>146</v>
      </c>
      <c r="P42" s="12" t="s">
        <v>52</v>
      </c>
      <c r="Q42" s="11" t="s">
        <v>136</v>
      </c>
      <c r="R42" s="10">
        <v>3</v>
      </c>
    </row>
    <row r="43" spans="1:18" x14ac:dyDescent="0.3">
      <c r="A43" s="19" t="s">
        <v>26</v>
      </c>
      <c r="B43" s="4">
        <v>1</v>
      </c>
      <c r="C43" s="4"/>
      <c r="D43" s="5" t="s">
        <v>37</v>
      </c>
      <c r="E43" s="6" t="s">
        <v>46</v>
      </c>
      <c r="F43" s="6" t="s">
        <v>86</v>
      </c>
      <c r="G43" s="6">
        <v>14</v>
      </c>
      <c r="H43" s="6" t="s">
        <v>29</v>
      </c>
      <c r="I43" s="7">
        <v>65</v>
      </c>
      <c r="J43" s="6">
        <v>30</v>
      </c>
      <c r="K43" s="12" t="s">
        <v>31</v>
      </c>
      <c r="L43" s="12"/>
      <c r="M43" s="12" t="s">
        <v>49</v>
      </c>
      <c r="N43" s="12" t="s">
        <v>31</v>
      </c>
      <c r="O43" s="12" t="s">
        <v>146</v>
      </c>
      <c r="P43" s="12" t="s">
        <v>46</v>
      </c>
      <c r="Q43" s="11" t="s">
        <v>136</v>
      </c>
      <c r="R43" s="10">
        <v>3</v>
      </c>
    </row>
    <row r="44" spans="1:18" x14ac:dyDescent="0.3">
      <c r="A44" s="19" t="s">
        <v>26</v>
      </c>
      <c r="B44" s="4">
        <v>3</v>
      </c>
      <c r="C44" s="4"/>
      <c r="D44" s="5" t="s">
        <v>37</v>
      </c>
      <c r="E44" s="6" t="s">
        <v>68</v>
      </c>
      <c r="F44" s="6" t="s">
        <v>69</v>
      </c>
      <c r="G44" s="6">
        <v>15</v>
      </c>
      <c r="H44" s="6" t="s">
        <v>66</v>
      </c>
      <c r="I44" s="7">
        <v>330</v>
      </c>
      <c r="J44" s="6">
        <v>365</v>
      </c>
      <c r="K44" s="12" t="s">
        <v>55</v>
      </c>
      <c r="L44" s="12"/>
      <c r="M44" s="12" t="s">
        <v>55</v>
      </c>
      <c r="N44" s="12" t="s">
        <v>31</v>
      </c>
      <c r="O44" s="12" t="s">
        <v>31</v>
      </c>
      <c r="P44" s="12" t="s">
        <v>41</v>
      </c>
      <c r="Q44" s="11" t="s">
        <v>30</v>
      </c>
      <c r="R44" s="10">
        <v>1</v>
      </c>
    </row>
    <row r="45" spans="1:18" x14ac:dyDescent="0.3">
      <c r="A45" s="19" t="s">
        <v>26</v>
      </c>
      <c r="B45" s="4">
        <v>3</v>
      </c>
      <c r="C45" s="4"/>
      <c r="D45" s="5" t="s">
        <v>37</v>
      </c>
      <c r="E45" s="6" t="s">
        <v>68</v>
      </c>
      <c r="F45" s="6" t="s">
        <v>74</v>
      </c>
      <c r="G45" s="6">
        <v>15</v>
      </c>
      <c r="H45" s="6" t="s">
        <v>66</v>
      </c>
      <c r="I45" s="7">
        <v>35</v>
      </c>
      <c r="J45" s="6">
        <v>30</v>
      </c>
      <c r="K45" s="12" t="s">
        <v>55</v>
      </c>
      <c r="L45" s="12"/>
      <c r="M45" s="12" t="s">
        <v>55</v>
      </c>
      <c r="N45" s="12" t="s">
        <v>31</v>
      </c>
      <c r="O45" s="12" t="s">
        <v>31</v>
      </c>
      <c r="P45" s="12" t="s">
        <v>41</v>
      </c>
      <c r="Q45" s="11" t="s">
        <v>135</v>
      </c>
      <c r="R45" s="10">
        <v>2</v>
      </c>
    </row>
    <row r="46" spans="1:18" x14ac:dyDescent="0.3">
      <c r="A46" s="19" t="s">
        <v>26</v>
      </c>
      <c r="B46" s="4">
        <v>5</v>
      </c>
      <c r="C46" s="4" t="s">
        <v>75</v>
      </c>
      <c r="D46" s="5" t="s">
        <v>37</v>
      </c>
      <c r="E46" s="6" t="s">
        <v>134</v>
      </c>
      <c r="F46" s="6" t="s">
        <v>75</v>
      </c>
      <c r="G46" s="6">
        <v>15</v>
      </c>
      <c r="H46" s="6" t="s">
        <v>66</v>
      </c>
      <c r="I46" s="7">
        <v>45</v>
      </c>
      <c r="J46" s="6">
        <v>28</v>
      </c>
      <c r="K46" s="12" t="s">
        <v>55</v>
      </c>
      <c r="L46" s="12"/>
      <c r="M46" s="12" t="s">
        <v>31</v>
      </c>
      <c r="N46" s="12" t="s">
        <v>146</v>
      </c>
      <c r="O46" s="12" t="s">
        <v>146</v>
      </c>
      <c r="P46" s="12" t="s">
        <v>52</v>
      </c>
      <c r="Q46" s="11" t="s">
        <v>135</v>
      </c>
      <c r="R46" s="10">
        <v>2</v>
      </c>
    </row>
    <row r="47" spans="1:18" x14ac:dyDescent="0.3">
      <c r="A47" s="19" t="s">
        <v>26</v>
      </c>
      <c r="B47" s="4">
        <v>2</v>
      </c>
      <c r="C47" s="4" t="s">
        <v>77</v>
      </c>
      <c r="D47" s="5" t="s">
        <v>37</v>
      </c>
      <c r="E47" s="6" t="s">
        <v>60</v>
      </c>
      <c r="F47" s="6" t="s">
        <v>78</v>
      </c>
      <c r="G47" s="6">
        <v>15</v>
      </c>
      <c r="H47" s="6" t="s">
        <v>29</v>
      </c>
      <c r="I47" s="7">
        <v>65</v>
      </c>
      <c r="J47" s="6">
        <v>30</v>
      </c>
      <c r="K47" s="12" t="s">
        <v>31</v>
      </c>
      <c r="L47" s="12" t="s">
        <v>79</v>
      </c>
      <c r="M47" s="12" t="s">
        <v>33</v>
      </c>
      <c r="N47" s="12" t="s">
        <v>31</v>
      </c>
      <c r="O47" s="12" t="s">
        <v>146</v>
      </c>
      <c r="P47" s="12" t="s">
        <v>41</v>
      </c>
      <c r="Q47" s="11" t="s">
        <v>135</v>
      </c>
      <c r="R47" s="10">
        <v>2</v>
      </c>
    </row>
    <row r="48" spans="1:18" x14ac:dyDescent="0.3">
      <c r="A48" s="19" t="s">
        <v>26</v>
      </c>
      <c r="B48" s="4">
        <v>5</v>
      </c>
      <c r="C48" s="4" t="s">
        <v>145</v>
      </c>
      <c r="D48" s="5" t="s">
        <v>37</v>
      </c>
      <c r="E48" s="6" t="s">
        <v>64</v>
      </c>
      <c r="F48" s="6" t="s">
        <v>80</v>
      </c>
      <c r="G48" s="6">
        <v>15</v>
      </c>
      <c r="H48" s="6" t="s">
        <v>66</v>
      </c>
      <c r="I48" s="7">
        <v>50</v>
      </c>
      <c r="J48" s="6">
        <v>28</v>
      </c>
      <c r="K48" s="12" t="s">
        <v>31</v>
      </c>
      <c r="L48" s="12" t="s">
        <v>58</v>
      </c>
      <c r="M48" s="12" t="s">
        <v>55</v>
      </c>
      <c r="N48" s="12" t="s">
        <v>31</v>
      </c>
      <c r="O48" s="12" t="s">
        <v>31</v>
      </c>
      <c r="P48" s="12" t="s">
        <v>46</v>
      </c>
      <c r="Q48" s="11" t="s">
        <v>136</v>
      </c>
      <c r="R48" s="10">
        <v>3</v>
      </c>
    </row>
    <row r="49" spans="1:18" x14ac:dyDescent="0.3">
      <c r="A49" s="19" t="s">
        <v>26</v>
      </c>
      <c r="B49" s="4">
        <v>5</v>
      </c>
      <c r="C49" s="4" t="s">
        <v>81</v>
      </c>
      <c r="D49" s="5" t="s">
        <v>37</v>
      </c>
      <c r="E49" s="6" t="s">
        <v>52</v>
      </c>
      <c r="F49" s="6" t="s">
        <v>81</v>
      </c>
      <c r="G49" s="6">
        <v>15</v>
      </c>
      <c r="H49" s="6" t="s">
        <v>29</v>
      </c>
      <c r="I49" s="7">
        <v>60</v>
      </c>
      <c r="J49" s="6">
        <v>30</v>
      </c>
      <c r="K49" s="12" t="s">
        <v>55</v>
      </c>
      <c r="L49" s="12"/>
      <c r="M49" s="12" t="s">
        <v>82</v>
      </c>
      <c r="N49" s="12" t="s">
        <v>31</v>
      </c>
      <c r="O49" s="12" t="s">
        <v>31</v>
      </c>
      <c r="P49" s="12" t="s">
        <v>52</v>
      </c>
      <c r="Q49" s="11" t="s">
        <v>136</v>
      </c>
      <c r="R49" s="10">
        <v>3</v>
      </c>
    </row>
    <row r="50" spans="1:18" x14ac:dyDescent="0.3">
      <c r="A50" s="19" t="s">
        <v>26</v>
      </c>
      <c r="B50" s="4">
        <v>3</v>
      </c>
      <c r="C50" s="4" t="s">
        <v>81</v>
      </c>
      <c r="D50" s="5" t="s">
        <v>37</v>
      </c>
      <c r="E50" s="6" t="s">
        <v>52</v>
      </c>
      <c r="F50" s="6" t="s">
        <v>81</v>
      </c>
      <c r="G50" s="6">
        <v>15</v>
      </c>
      <c r="H50" s="6" t="s">
        <v>29</v>
      </c>
      <c r="I50" s="7">
        <v>60</v>
      </c>
      <c r="J50" s="6">
        <v>30</v>
      </c>
      <c r="K50" s="12" t="s">
        <v>55</v>
      </c>
      <c r="L50" s="12"/>
      <c r="M50" s="12" t="s">
        <v>82</v>
      </c>
      <c r="N50" s="12" t="s">
        <v>31</v>
      </c>
      <c r="O50" s="12" t="s">
        <v>31</v>
      </c>
      <c r="P50" s="12" t="s">
        <v>52</v>
      </c>
      <c r="Q50" s="11" t="s">
        <v>136</v>
      </c>
      <c r="R50" s="10">
        <v>3</v>
      </c>
    </row>
    <row r="51" spans="1:18" x14ac:dyDescent="0.3">
      <c r="A51" s="19" t="s">
        <v>26</v>
      </c>
      <c r="B51" s="4">
        <v>2</v>
      </c>
      <c r="C51" s="4"/>
      <c r="D51" s="5" t="s">
        <v>37</v>
      </c>
      <c r="E51" s="6" t="s">
        <v>41</v>
      </c>
      <c r="F51" s="6" t="s">
        <v>84</v>
      </c>
      <c r="G51" s="6">
        <v>15</v>
      </c>
      <c r="H51" s="6" t="s">
        <v>29</v>
      </c>
      <c r="I51" s="7">
        <v>65</v>
      </c>
      <c r="J51" s="6">
        <v>30</v>
      </c>
      <c r="K51" s="12" t="s">
        <v>31</v>
      </c>
      <c r="L51" s="12" t="s">
        <v>85</v>
      </c>
      <c r="M51" s="12" t="s">
        <v>43</v>
      </c>
      <c r="N51" s="12" t="s">
        <v>31</v>
      </c>
      <c r="O51" s="12" t="s">
        <v>31</v>
      </c>
      <c r="P51" s="12" t="s">
        <v>41</v>
      </c>
      <c r="Q51" s="11" t="s">
        <v>136</v>
      </c>
      <c r="R51" s="10">
        <v>3</v>
      </c>
    </row>
    <row r="52" spans="1:18" x14ac:dyDescent="0.3">
      <c r="A52" s="19" t="s">
        <v>26</v>
      </c>
      <c r="B52" s="4">
        <v>3</v>
      </c>
      <c r="C52" s="4" t="s">
        <v>59</v>
      </c>
      <c r="D52" s="5" t="s">
        <v>37</v>
      </c>
      <c r="E52" s="6" t="s">
        <v>60</v>
      </c>
      <c r="F52" s="6" t="s">
        <v>61</v>
      </c>
      <c r="G52" s="6">
        <v>40</v>
      </c>
      <c r="H52" s="6" t="s">
        <v>29</v>
      </c>
      <c r="I52" s="7">
        <v>70</v>
      </c>
      <c r="J52" s="6">
        <v>30</v>
      </c>
      <c r="K52" s="12" t="s">
        <v>31</v>
      </c>
      <c r="L52" s="12" t="s">
        <v>62</v>
      </c>
      <c r="M52" s="12" t="s">
        <v>33</v>
      </c>
      <c r="N52" s="12" t="s">
        <v>31</v>
      </c>
      <c r="O52" s="12" t="s">
        <v>146</v>
      </c>
      <c r="P52" s="12" t="s">
        <v>41</v>
      </c>
      <c r="Q52" s="11" t="s">
        <v>30</v>
      </c>
      <c r="R52" s="10">
        <v>1</v>
      </c>
    </row>
    <row r="53" spans="1:18" x14ac:dyDescent="0.3">
      <c r="A53" s="19" t="s">
        <v>26</v>
      </c>
      <c r="B53" s="4">
        <v>6</v>
      </c>
      <c r="C53" s="4" t="s">
        <v>143</v>
      </c>
      <c r="D53" s="5" t="s">
        <v>37</v>
      </c>
      <c r="E53" s="6" t="s">
        <v>64</v>
      </c>
      <c r="F53" s="6" t="s">
        <v>65</v>
      </c>
      <c r="G53" s="6">
        <v>40</v>
      </c>
      <c r="H53" s="6" t="s">
        <v>66</v>
      </c>
      <c r="I53" s="7">
        <v>70</v>
      </c>
      <c r="J53" s="6">
        <v>28</v>
      </c>
      <c r="K53" s="12" t="s">
        <v>31</v>
      </c>
      <c r="L53" s="12" t="s">
        <v>58</v>
      </c>
      <c r="M53" s="12" t="s">
        <v>55</v>
      </c>
      <c r="N53" s="12" t="s">
        <v>31</v>
      </c>
      <c r="O53" s="12" t="s">
        <v>31</v>
      </c>
      <c r="P53" s="12" t="s">
        <v>46</v>
      </c>
      <c r="Q53" s="11" t="s">
        <v>30</v>
      </c>
      <c r="R53" s="10">
        <v>1</v>
      </c>
    </row>
    <row r="54" spans="1:18" x14ac:dyDescent="0.3">
      <c r="A54" s="19" t="s">
        <v>26</v>
      </c>
      <c r="B54" s="4">
        <v>4</v>
      </c>
      <c r="C54" s="4"/>
      <c r="D54" s="5" t="s">
        <v>37</v>
      </c>
      <c r="E54" s="6" t="s">
        <v>46</v>
      </c>
      <c r="F54" s="6" t="s">
        <v>71</v>
      </c>
      <c r="G54" s="6">
        <v>40</v>
      </c>
      <c r="H54" s="6" t="s">
        <v>66</v>
      </c>
      <c r="I54" s="7">
        <v>80</v>
      </c>
      <c r="J54" s="6">
        <v>28</v>
      </c>
      <c r="K54" s="12" t="s">
        <v>31</v>
      </c>
      <c r="L54" s="12" t="s">
        <v>58</v>
      </c>
      <c r="M54" s="12" t="s">
        <v>72</v>
      </c>
      <c r="N54" s="12" t="s">
        <v>31</v>
      </c>
      <c r="O54" s="12" t="s">
        <v>146</v>
      </c>
      <c r="P54" s="12" t="s">
        <v>46</v>
      </c>
      <c r="Q54" s="11" t="s">
        <v>135</v>
      </c>
      <c r="R54" s="10">
        <v>2</v>
      </c>
    </row>
    <row r="55" spans="1:18" x14ac:dyDescent="0.3">
      <c r="A55" s="19" t="s">
        <v>26</v>
      </c>
      <c r="B55" s="4">
        <v>2</v>
      </c>
      <c r="C55" s="4"/>
      <c r="D55" s="5">
        <v>4</v>
      </c>
      <c r="E55" s="6" t="s">
        <v>46</v>
      </c>
      <c r="F55" s="6" t="s">
        <v>63</v>
      </c>
      <c r="G55" s="6">
        <v>50</v>
      </c>
      <c r="H55" s="6" t="s">
        <v>29</v>
      </c>
      <c r="I55" s="7">
        <v>85</v>
      </c>
      <c r="J55" s="6">
        <v>30</v>
      </c>
      <c r="K55" s="12" t="s">
        <v>31</v>
      </c>
      <c r="L55" s="12"/>
      <c r="M55" s="12" t="s">
        <v>49</v>
      </c>
      <c r="N55" s="12" t="s">
        <v>31</v>
      </c>
      <c r="O55" s="12" t="s">
        <v>146</v>
      </c>
      <c r="P55" s="12" t="s">
        <v>46</v>
      </c>
      <c r="Q55" s="11" t="s">
        <v>30</v>
      </c>
      <c r="R55" s="10">
        <v>1</v>
      </c>
    </row>
    <row r="56" spans="1:18" x14ac:dyDescent="0.3">
      <c r="A56" s="19" t="s">
        <v>26</v>
      </c>
      <c r="B56" s="4">
        <v>4</v>
      </c>
      <c r="C56" s="4" t="s">
        <v>142</v>
      </c>
      <c r="D56" s="5">
        <v>3</v>
      </c>
      <c r="E56" s="6" t="s">
        <v>52</v>
      </c>
      <c r="F56" s="6" t="s">
        <v>57</v>
      </c>
      <c r="G56" s="6">
        <v>100</v>
      </c>
      <c r="H56" s="6" t="s">
        <v>29</v>
      </c>
      <c r="I56" s="7">
        <v>75</v>
      </c>
      <c r="J56" s="6">
        <v>30</v>
      </c>
      <c r="K56" s="12" t="s">
        <v>31</v>
      </c>
      <c r="L56" s="12" t="s">
        <v>58</v>
      </c>
      <c r="M56" s="12" t="s">
        <v>55</v>
      </c>
      <c r="N56" s="12" t="s">
        <v>31</v>
      </c>
      <c r="O56" s="12" t="s">
        <v>31</v>
      </c>
      <c r="P56" s="12" t="s">
        <v>52</v>
      </c>
      <c r="Q56" s="11" t="s">
        <v>30</v>
      </c>
      <c r="R56" s="10">
        <v>1</v>
      </c>
    </row>
    <row r="57" spans="1:18" x14ac:dyDescent="0.3">
      <c r="A57" s="19" t="s">
        <v>26</v>
      </c>
      <c r="B57" s="4">
        <v>6</v>
      </c>
      <c r="C57" s="4" t="s">
        <v>141</v>
      </c>
      <c r="D57" s="5" t="s">
        <v>37</v>
      </c>
      <c r="E57" s="6" t="s">
        <v>52</v>
      </c>
      <c r="F57" s="6" t="s">
        <v>53</v>
      </c>
      <c r="G57" s="6">
        <v>120</v>
      </c>
      <c r="H57" s="6" t="s">
        <v>29</v>
      </c>
      <c r="I57" s="7">
        <v>85</v>
      </c>
      <c r="J57" s="6">
        <v>30</v>
      </c>
      <c r="K57" s="12" t="s">
        <v>31</v>
      </c>
      <c r="L57" s="12" t="s">
        <v>54</v>
      </c>
      <c r="M57" s="12" t="s">
        <v>55</v>
      </c>
      <c r="N57" s="12" t="s">
        <v>31</v>
      </c>
      <c r="O57" s="12" t="s">
        <v>31</v>
      </c>
      <c r="P57" s="12" t="s">
        <v>52</v>
      </c>
      <c r="Q57" s="11" t="s">
        <v>30</v>
      </c>
      <c r="R57" s="10">
        <v>1</v>
      </c>
    </row>
    <row r="58" spans="1:18" x14ac:dyDescent="0.3">
      <c r="A58" s="19" t="s">
        <v>26</v>
      </c>
      <c r="B58" s="4">
        <v>1</v>
      </c>
      <c r="C58" s="4"/>
      <c r="D58" s="5">
        <v>1</v>
      </c>
      <c r="E58" s="6" t="s">
        <v>27</v>
      </c>
      <c r="F58" s="6" t="s">
        <v>28</v>
      </c>
      <c r="G58" s="6" t="s">
        <v>29</v>
      </c>
      <c r="H58" s="6" t="s">
        <v>29</v>
      </c>
      <c r="I58" s="7">
        <v>399</v>
      </c>
      <c r="J58" s="6">
        <v>365</v>
      </c>
      <c r="K58" s="12" t="s">
        <v>31</v>
      </c>
      <c r="L58" s="12" t="s">
        <v>32</v>
      </c>
      <c r="M58" s="12" t="s">
        <v>33</v>
      </c>
      <c r="N58" s="12" t="s">
        <v>31</v>
      </c>
      <c r="O58" s="12" t="s">
        <v>31</v>
      </c>
      <c r="P58" s="12" t="s">
        <v>41</v>
      </c>
      <c r="Q58" s="11" t="s">
        <v>30</v>
      </c>
      <c r="R58" s="10">
        <v>1</v>
      </c>
    </row>
    <row r="59" spans="1:18" x14ac:dyDescent="0.3">
      <c r="A59" s="19" t="s">
        <v>26</v>
      </c>
      <c r="B59" s="4">
        <v>1</v>
      </c>
      <c r="C59" s="4"/>
      <c r="D59" s="5" t="s">
        <v>133</v>
      </c>
      <c r="E59" s="6" t="s">
        <v>27</v>
      </c>
      <c r="F59" s="6" t="s">
        <v>35</v>
      </c>
      <c r="G59" s="6" t="s">
        <v>29</v>
      </c>
      <c r="H59" s="6" t="s">
        <v>29</v>
      </c>
      <c r="I59" s="7">
        <v>40</v>
      </c>
      <c r="J59" s="6">
        <v>30</v>
      </c>
      <c r="K59" s="12" t="s">
        <v>31</v>
      </c>
      <c r="L59" s="12" t="s">
        <v>32</v>
      </c>
      <c r="M59" s="12" t="s">
        <v>33</v>
      </c>
      <c r="N59" s="12" t="s">
        <v>31</v>
      </c>
      <c r="O59" s="12" t="s">
        <v>31</v>
      </c>
      <c r="P59" s="12" t="s">
        <v>41</v>
      </c>
      <c r="Q59" s="11" t="s">
        <v>30</v>
      </c>
      <c r="R59" s="10">
        <v>1</v>
      </c>
    </row>
    <row r="60" spans="1:18" x14ac:dyDescent="0.3">
      <c r="A60" s="19" t="s">
        <v>26</v>
      </c>
      <c r="B60" s="4">
        <v>2</v>
      </c>
      <c r="C60" s="4"/>
      <c r="D60" s="5" t="s">
        <v>37</v>
      </c>
      <c r="E60" s="6" t="s">
        <v>27</v>
      </c>
      <c r="F60" s="6" t="s">
        <v>38</v>
      </c>
      <c r="G60" s="6" t="s">
        <v>29</v>
      </c>
      <c r="H60" s="6" t="s">
        <v>29</v>
      </c>
      <c r="I60" s="7">
        <v>499</v>
      </c>
      <c r="J60" s="6">
        <v>365</v>
      </c>
      <c r="K60" s="12" t="s">
        <v>31</v>
      </c>
      <c r="L60" s="12" t="s">
        <v>32</v>
      </c>
      <c r="M60" s="12" t="s">
        <v>33</v>
      </c>
      <c r="N60" s="12" t="s">
        <v>31</v>
      </c>
      <c r="O60" s="12" t="s">
        <v>31</v>
      </c>
      <c r="P60" s="12" t="s">
        <v>41</v>
      </c>
      <c r="Q60" s="11" t="s">
        <v>30</v>
      </c>
      <c r="R60" s="10">
        <v>1</v>
      </c>
    </row>
    <row r="61" spans="1:18" x14ac:dyDescent="0.3">
      <c r="A61" s="19" t="s">
        <v>26</v>
      </c>
      <c r="B61" s="4">
        <v>2</v>
      </c>
      <c r="C61" s="4"/>
      <c r="D61" s="5" t="s">
        <v>37</v>
      </c>
      <c r="E61" s="6" t="s">
        <v>27</v>
      </c>
      <c r="F61" s="6" t="s">
        <v>39</v>
      </c>
      <c r="G61" s="6" t="s">
        <v>29</v>
      </c>
      <c r="H61" s="6" t="s">
        <v>29</v>
      </c>
      <c r="I61" s="7">
        <v>50</v>
      </c>
      <c r="J61" s="6">
        <v>30</v>
      </c>
      <c r="K61" s="12" t="s">
        <v>31</v>
      </c>
      <c r="L61" s="12" t="s">
        <v>32</v>
      </c>
      <c r="M61" s="12" t="s">
        <v>33</v>
      </c>
      <c r="N61" s="12" t="s">
        <v>31</v>
      </c>
      <c r="O61" s="12" t="s">
        <v>31</v>
      </c>
      <c r="P61" s="12" t="s">
        <v>41</v>
      </c>
      <c r="Q61" s="11" t="s">
        <v>30</v>
      </c>
      <c r="R61" s="10">
        <v>1</v>
      </c>
    </row>
    <row r="62" spans="1:18" x14ac:dyDescent="0.3">
      <c r="A62" s="19" t="s">
        <v>26</v>
      </c>
      <c r="B62" s="4">
        <v>3</v>
      </c>
      <c r="C62" s="4"/>
      <c r="D62" s="5" t="s">
        <v>37</v>
      </c>
      <c r="E62" s="6" t="s">
        <v>27</v>
      </c>
      <c r="F62" s="6" t="s">
        <v>40</v>
      </c>
      <c r="G62" s="6" t="s">
        <v>29</v>
      </c>
      <c r="H62" s="6" t="s">
        <v>29</v>
      </c>
      <c r="I62" s="7">
        <v>799</v>
      </c>
      <c r="J62" s="6">
        <v>365</v>
      </c>
      <c r="K62" s="12" t="s">
        <v>31</v>
      </c>
      <c r="L62" s="12" t="s">
        <v>32</v>
      </c>
      <c r="M62" s="12" t="s">
        <v>33</v>
      </c>
      <c r="N62" s="12" t="s">
        <v>31</v>
      </c>
      <c r="O62" s="12" t="s">
        <v>31</v>
      </c>
      <c r="P62" s="12" t="s">
        <v>41</v>
      </c>
      <c r="Q62" s="11" t="s">
        <v>30</v>
      </c>
      <c r="R62" s="10">
        <v>1</v>
      </c>
    </row>
    <row r="63" spans="1:18" x14ac:dyDescent="0.3">
      <c r="A63" s="19" t="s">
        <v>26</v>
      </c>
      <c r="B63" s="4">
        <v>3</v>
      </c>
      <c r="C63" s="4"/>
      <c r="D63" s="5">
        <v>2</v>
      </c>
      <c r="E63" s="6" t="s">
        <v>41</v>
      </c>
      <c r="F63" s="6" t="s">
        <v>42</v>
      </c>
      <c r="G63" s="6" t="s">
        <v>29</v>
      </c>
      <c r="H63" s="6" t="s">
        <v>29</v>
      </c>
      <c r="I63" s="7">
        <v>80</v>
      </c>
      <c r="J63" s="6">
        <v>30</v>
      </c>
      <c r="K63" s="12" t="s">
        <v>31</v>
      </c>
      <c r="L63" s="12" t="s">
        <v>32</v>
      </c>
      <c r="M63" s="12" t="s">
        <v>43</v>
      </c>
      <c r="N63" s="12" t="s">
        <v>31</v>
      </c>
      <c r="O63" s="12" t="s">
        <v>31</v>
      </c>
      <c r="P63" s="12" t="s">
        <v>41</v>
      </c>
      <c r="Q63" s="11" t="s">
        <v>30</v>
      </c>
      <c r="R63" s="10">
        <v>1</v>
      </c>
    </row>
    <row r="64" spans="1:18" x14ac:dyDescent="0.3">
      <c r="A64" s="19" t="s">
        <v>26</v>
      </c>
      <c r="B64" s="4">
        <v>3</v>
      </c>
      <c r="C64" s="4"/>
      <c r="D64" s="5" t="s">
        <v>37</v>
      </c>
      <c r="E64" s="6" t="s">
        <v>27</v>
      </c>
      <c r="F64" s="6" t="s">
        <v>45</v>
      </c>
      <c r="G64" s="6" t="s">
        <v>29</v>
      </c>
      <c r="H64" s="6" t="s">
        <v>29</v>
      </c>
      <c r="I64" s="7">
        <v>80</v>
      </c>
      <c r="J64" s="6">
        <v>30</v>
      </c>
      <c r="K64" s="12" t="s">
        <v>31</v>
      </c>
      <c r="L64" s="12" t="s">
        <v>32</v>
      </c>
      <c r="M64" s="12" t="s">
        <v>33</v>
      </c>
      <c r="N64" s="12" t="s">
        <v>31</v>
      </c>
      <c r="O64" s="12" t="s">
        <v>31</v>
      </c>
      <c r="P64" s="12" t="s">
        <v>41</v>
      </c>
      <c r="Q64" s="11" t="s">
        <v>30</v>
      </c>
      <c r="R64" s="10">
        <v>1</v>
      </c>
    </row>
    <row r="65" spans="1:18" x14ac:dyDescent="0.3">
      <c r="A65" s="19" t="s">
        <v>26</v>
      </c>
      <c r="B65" s="4">
        <v>3</v>
      </c>
      <c r="C65" s="4"/>
      <c r="D65" s="5" t="s">
        <v>37</v>
      </c>
      <c r="E65" s="6" t="s">
        <v>46</v>
      </c>
      <c r="F65" s="6" t="s">
        <v>47</v>
      </c>
      <c r="G65" s="6" t="s">
        <v>48</v>
      </c>
      <c r="H65" s="6" t="s">
        <v>29</v>
      </c>
      <c r="I65" s="7">
        <v>100</v>
      </c>
      <c r="J65" s="6">
        <v>30</v>
      </c>
      <c r="K65" s="12" t="s">
        <v>31</v>
      </c>
      <c r="L65" s="12" t="s">
        <v>32</v>
      </c>
      <c r="M65" s="12" t="s">
        <v>49</v>
      </c>
      <c r="N65" s="12" t="s">
        <v>31</v>
      </c>
      <c r="O65" s="12" t="s">
        <v>146</v>
      </c>
      <c r="P65" s="12" t="s">
        <v>46</v>
      </c>
      <c r="Q65" s="11" t="s">
        <v>30</v>
      </c>
      <c r="R65" s="10">
        <v>1</v>
      </c>
    </row>
  </sheetData>
  <sortState xmlns:xlrd2="http://schemas.microsoft.com/office/spreadsheetml/2017/richdata2" ref="A2:R65">
    <sortCondition ref="G2:G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7D84-1207-4C29-9639-F223ED5F04D2}">
  <sheetPr>
    <tabColor theme="7" tint="0.39997558519241921"/>
  </sheetPr>
  <dimension ref="A1:Z65"/>
  <sheetViews>
    <sheetView tabSelected="1" zoomScale="80" zoomScaleNormal="80" workbookViewId="0">
      <pane ySplit="1" topLeftCell="A2" activePane="bottomLeft" state="frozen"/>
      <selection pane="bottomLeft" activeCell="J6" sqref="J6"/>
    </sheetView>
  </sheetViews>
  <sheetFormatPr defaultRowHeight="14.4" x14ac:dyDescent="0.3"/>
  <cols>
    <col min="1" max="1" width="11.44140625" bestFit="1" customWidth="1"/>
    <col min="2" max="2" width="3.77734375" hidden="1" customWidth="1"/>
    <col min="3" max="3" width="2.33203125" hidden="1" customWidth="1"/>
    <col min="4" max="4" width="5.33203125" customWidth="1"/>
    <col min="5" max="5" width="17.6640625" bestFit="1" customWidth="1"/>
    <col min="6" max="6" width="33.44140625" bestFit="1" customWidth="1"/>
    <col min="7" max="7" width="15.6640625" bestFit="1" customWidth="1"/>
    <col min="8" max="8" width="9.5546875" bestFit="1" customWidth="1"/>
    <col min="11" max="11" width="12" bestFit="1" customWidth="1"/>
    <col min="12" max="12" width="14" bestFit="1" customWidth="1"/>
    <col min="13" max="13" width="10.21875" customWidth="1"/>
    <col min="14" max="14" width="14" customWidth="1"/>
    <col min="15" max="15" width="7.5546875" hidden="1" customWidth="1"/>
    <col min="16" max="16" width="18.21875" bestFit="1" customWidth="1"/>
    <col min="17" max="17" width="9.109375" customWidth="1"/>
    <col min="18" max="18" width="13.21875" customWidth="1"/>
    <col min="19" max="19" width="12.33203125" customWidth="1"/>
    <col min="20" max="20" width="8.21875" bestFit="1" customWidth="1"/>
    <col min="21" max="22" width="8.44140625" customWidth="1"/>
    <col min="23" max="23" width="12" bestFit="1" customWidth="1"/>
    <col min="24" max="24" width="12" customWidth="1"/>
    <col min="25" max="25" width="49.88671875" bestFit="1" customWidth="1"/>
    <col min="26" max="26" width="43.5546875" bestFit="1" customWidth="1"/>
  </cols>
  <sheetData>
    <row r="1" spans="1:26" x14ac:dyDescent="0.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6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x14ac:dyDescent="0.3">
      <c r="A2" s="17" t="s">
        <v>101</v>
      </c>
      <c r="B2" s="4">
        <v>3</v>
      </c>
      <c r="C2" s="4" t="str">
        <f>CONCATENATE("$", I2," Combo ",G2,"GB Rollover Data")</f>
        <v>$25 Combo 3GB Rollover Data</v>
      </c>
      <c r="D2" s="5">
        <v>1</v>
      </c>
      <c r="E2" s="6" t="s">
        <v>134</v>
      </c>
      <c r="F2" s="6" t="s">
        <v>102</v>
      </c>
      <c r="G2" s="6">
        <v>3</v>
      </c>
      <c r="H2" s="6" t="s">
        <v>66</v>
      </c>
      <c r="I2" s="7">
        <v>25</v>
      </c>
      <c r="J2" s="6">
        <v>28</v>
      </c>
      <c r="K2" s="8">
        <f>I2/J2</f>
        <v>0.8928571428571429</v>
      </c>
      <c r="L2" s="8">
        <f>K2*30</f>
        <v>26.785714285714288</v>
      </c>
      <c r="M2" s="13">
        <f>IF(J2&lt;&gt;365,(30/J2)*G2+W2,G2)</f>
        <v>3.6309523809523809</v>
      </c>
      <c r="N2" s="9">
        <f>L2/M2</f>
        <v>7.3770491803278695</v>
      </c>
      <c r="O2" s="10">
        <v>1</v>
      </c>
      <c r="P2" s="11" t="str">
        <f>VLOOKUP(O2,'value categories'!A:B,2,FALSE)</f>
        <v>Good value</v>
      </c>
      <c r="Q2" s="12" t="s">
        <v>55</v>
      </c>
      <c r="R2" s="12"/>
      <c r="S2" s="12" t="s">
        <v>31</v>
      </c>
      <c r="T2" s="12" t="s">
        <v>50</v>
      </c>
      <c r="U2" s="12" t="s">
        <v>50</v>
      </c>
      <c r="V2" s="12" t="str">
        <f>VLOOKUP(E2,networks!A:B,2,FALSE)</f>
        <v>2degrees</v>
      </c>
      <c r="W2" s="12">
        <f>5/12</f>
        <v>0.41666666666666669</v>
      </c>
      <c r="X2" s="12" t="s">
        <v>34</v>
      </c>
      <c r="Y2" s="6" t="s">
        <v>76</v>
      </c>
      <c r="Z2" s="6"/>
    </row>
    <row r="3" spans="1:26" x14ac:dyDescent="0.3">
      <c r="A3" s="17" t="s">
        <v>101</v>
      </c>
      <c r="B3" s="4">
        <v>3</v>
      </c>
      <c r="C3" s="4"/>
      <c r="D3" s="5">
        <v>2</v>
      </c>
      <c r="E3" s="14" t="s">
        <v>64</v>
      </c>
      <c r="F3" s="14" t="s">
        <v>103</v>
      </c>
      <c r="G3" s="14">
        <v>3</v>
      </c>
      <c r="H3" s="14">
        <v>300</v>
      </c>
      <c r="I3" s="7">
        <v>27</v>
      </c>
      <c r="J3" s="14">
        <v>28</v>
      </c>
      <c r="K3" s="8">
        <f>I3/J3</f>
        <v>0.9642857142857143</v>
      </c>
      <c r="L3" s="8">
        <f>K3*30</f>
        <v>28.928571428571431</v>
      </c>
      <c r="M3" s="13">
        <f>IF(J3&lt;&gt;365,(30/J3)*G3+W3,G3)</f>
        <v>3.8809523809523809</v>
      </c>
      <c r="N3" s="9">
        <f>L3/M3</f>
        <v>7.4539877300613506</v>
      </c>
      <c r="O3" s="10">
        <v>1</v>
      </c>
      <c r="P3" s="11" t="str">
        <f>VLOOKUP(O3,'value categories'!A:B,2,FALSE)</f>
        <v>Good value</v>
      </c>
      <c r="Q3" s="12" t="s">
        <v>55</v>
      </c>
      <c r="R3" s="12"/>
      <c r="S3" s="12" t="s">
        <v>82</v>
      </c>
      <c r="T3" s="12" t="s">
        <v>31</v>
      </c>
      <c r="U3" s="12" t="s">
        <v>31</v>
      </c>
      <c r="V3" s="12" t="str">
        <f>VLOOKUP(E3,networks!A:B,2,FALSE)</f>
        <v>Spark</v>
      </c>
      <c r="W3" s="12">
        <f>8/12</f>
        <v>0.66666666666666663</v>
      </c>
      <c r="X3" s="12" t="s">
        <v>34</v>
      </c>
      <c r="Y3" s="6" t="s">
        <v>67</v>
      </c>
      <c r="Z3" s="6"/>
    </row>
    <row r="4" spans="1:26" x14ac:dyDescent="0.3">
      <c r="A4" s="17" t="s">
        <v>101</v>
      </c>
      <c r="B4" s="4">
        <v>2</v>
      </c>
      <c r="C4" s="4"/>
      <c r="D4" s="5" t="s">
        <v>37</v>
      </c>
      <c r="E4" s="6" t="s">
        <v>64</v>
      </c>
      <c r="F4" s="6" t="s">
        <v>105</v>
      </c>
      <c r="G4" s="6">
        <v>1.5</v>
      </c>
      <c r="H4" s="6">
        <v>200</v>
      </c>
      <c r="I4" s="7">
        <v>17</v>
      </c>
      <c r="J4" s="6">
        <v>28</v>
      </c>
      <c r="K4" s="8">
        <f>I4/J4</f>
        <v>0.6071428571428571</v>
      </c>
      <c r="L4" s="8">
        <f>K4*30</f>
        <v>18.214285714285712</v>
      </c>
      <c r="M4" s="13">
        <f>IF(J4&lt;&gt;365,(30/J4)*G4+W4,G4)</f>
        <v>2.2738095238095237</v>
      </c>
      <c r="N4" s="9">
        <f>L4/M4</f>
        <v>8.0104712041884802</v>
      </c>
      <c r="O4" s="10">
        <v>1</v>
      </c>
      <c r="P4" s="11" t="str">
        <f>VLOOKUP(O4,'value categories'!A:B,2,FALSE)</f>
        <v>Good value</v>
      </c>
      <c r="Q4" s="12" t="s">
        <v>55</v>
      </c>
      <c r="R4" s="12"/>
      <c r="S4" s="12" t="s">
        <v>82</v>
      </c>
      <c r="T4" s="12" t="s">
        <v>31</v>
      </c>
      <c r="U4" s="12" t="s">
        <v>31</v>
      </c>
      <c r="V4" s="12" t="str">
        <f>VLOOKUP(E4,networks!A:B,2,FALSE)</f>
        <v>Spark</v>
      </c>
      <c r="W4" s="12">
        <f>8/12</f>
        <v>0.66666666666666663</v>
      </c>
      <c r="X4" s="12" t="s">
        <v>34</v>
      </c>
      <c r="Y4" s="6" t="s">
        <v>67</v>
      </c>
      <c r="Z4" s="6"/>
    </row>
    <row r="5" spans="1:26" x14ac:dyDescent="0.3">
      <c r="A5" s="17" t="s">
        <v>101</v>
      </c>
      <c r="B5" s="4">
        <v>6</v>
      </c>
      <c r="C5" s="4"/>
      <c r="D5" s="5" t="s">
        <v>37</v>
      </c>
      <c r="E5" s="6" t="s">
        <v>46</v>
      </c>
      <c r="F5" s="6" t="s">
        <v>106</v>
      </c>
      <c r="G5" s="6">
        <v>1.5</v>
      </c>
      <c r="H5" s="6">
        <v>0</v>
      </c>
      <c r="I5" s="7">
        <v>20</v>
      </c>
      <c r="J5" s="6">
        <v>28</v>
      </c>
      <c r="K5" s="8">
        <f>I5/J5</f>
        <v>0.7142857142857143</v>
      </c>
      <c r="L5" s="8">
        <f>K5*30</f>
        <v>21.428571428571431</v>
      </c>
      <c r="M5" s="13">
        <f>IF(J5&lt;&gt;365,(30/J5)*G5+W5,G5)</f>
        <v>2.6071428571428572</v>
      </c>
      <c r="N5" s="9">
        <f>L5/M5</f>
        <v>8.2191780821917817</v>
      </c>
      <c r="O5" s="10">
        <v>1</v>
      </c>
      <c r="P5" s="11" t="str">
        <f>VLOOKUP(O5,'value categories'!A:B,2,FALSE)</f>
        <v>Good value</v>
      </c>
      <c r="Q5" s="12" t="s">
        <v>55</v>
      </c>
      <c r="R5" s="12"/>
      <c r="S5" s="12" t="s">
        <v>72</v>
      </c>
      <c r="T5" s="12" t="s">
        <v>55</v>
      </c>
      <c r="U5" s="12" t="s">
        <v>50</v>
      </c>
      <c r="V5" s="12" t="str">
        <f>VLOOKUP(E5,networks!A:B,2,FALSE)</f>
        <v>Spark</v>
      </c>
      <c r="W5" s="12">
        <v>1</v>
      </c>
      <c r="X5" s="12" t="s">
        <v>34</v>
      </c>
      <c r="Y5" s="6"/>
      <c r="Z5" s="6"/>
    </row>
    <row r="6" spans="1:26" x14ac:dyDescent="0.3">
      <c r="A6" s="17" t="s">
        <v>101</v>
      </c>
      <c r="B6" s="4">
        <v>3</v>
      </c>
      <c r="C6" s="4" t="str">
        <f>CONCATENATE(G6,"GB Carryover data")</f>
        <v>3GB Carryover data</v>
      </c>
      <c r="D6" s="5">
        <v>3</v>
      </c>
      <c r="E6" s="6" t="s">
        <v>52</v>
      </c>
      <c r="F6" s="6" t="s">
        <v>107</v>
      </c>
      <c r="G6" s="6">
        <v>3</v>
      </c>
      <c r="H6" s="6">
        <v>300</v>
      </c>
      <c r="I6" s="7">
        <v>30</v>
      </c>
      <c r="J6" s="6">
        <v>30</v>
      </c>
      <c r="K6" s="8">
        <f>I6/J6</f>
        <v>1</v>
      </c>
      <c r="L6" s="8">
        <f>K6*30</f>
        <v>30</v>
      </c>
      <c r="M6" s="13">
        <f>IF(J6&lt;&gt;365,(30/J6)*G6+W6,G6)</f>
        <v>3.625</v>
      </c>
      <c r="N6" s="9">
        <f>L6/M6</f>
        <v>8.2758620689655178</v>
      </c>
      <c r="O6" s="10">
        <v>1</v>
      </c>
      <c r="P6" s="11" t="str">
        <f>VLOOKUP(O6,'value categories'!A:B,2,FALSE)</f>
        <v>Good value</v>
      </c>
      <c r="Q6" s="12" t="s">
        <v>55</v>
      </c>
      <c r="R6" s="12"/>
      <c r="S6" s="12" t="s">
        <v>82</v>
      </c>
      <c r="T6" s="12" t="s">
        <v>31</v>
      </c>
      <c r="U6" s="12" t="s">
        <v>31</v>
      </c>
      <c r="V6" s="12" t="str">
        <f>VLOOKUP(E6,networks!A:B,2,FALSE)</f>
        <v>2degrees</v>
      </c>
      <c r="W6" s="12">
        <f>7.5/12</f>
        <v>0.625</v>
      </c>
      <c r="X6" s="12" t="s">
        <v>34</v>
      </c>
      <c r="Y6" s="6" t="s">
        <v>83</v>
      </c>
      <c r="Z6" s="6"/>
    </row>
    <row r="7" spans="1:26" x14ac:dyDescent="0.3">
      <c r="A7" s="17" t="s">
        <v>101</v>
      </c>
      <c r="B7" s="4">
        <v>1</v>
      </c>
      <c r="C7" s="4"/>
      <c r="D7" s="5">
        <v>4</v>
      </c>
      <c r="E7" s="6" t="s">
        <v>68</v>
      </c>
      <c r="F7" s="6" t="s">
        <v>109</v>
      </c>
      <c r="G7" s="6">
        <v>1.5</v>
      </c>
      <c r="H7" s="6" t="s">
        <v>66</v>
      </c>
      <c r="I7" s="7">
        <v>160</v>
      </c>
      <c r="J7" s="6">
        <v>365</v>
      </c>
      <c r="K7" s="8">
        <f>I7/J7</f>
        <v>0.43835616438356162</v>
      </c>
      <c r="L7" s="8">
        <f>K7*30</f>
        <v>13.150684931506849</v>
      </c>
      <c r="M7" s="13">
        <f>IF(J7&lt;&gt;365,(30/J7)*G7+W7,G7)</f>
        <v>1.5</v>
      </c>
      <c r="N7" s="9">
        <f>L7/M7</f>
        <v>8.7671232876712324</v>
      </c>
      <c r="O7" s="10">
        <v>1</v>
      </c>
      <c r="P7" s="11" t="str">
        <f>VLOOKUP(O7,'value categories'!A:B,2,FALSE)</f>
        <v>Good value</v>
      </c>
      <c r="Q7" s="12" t="s">
        <v>55</v>
      </c>
      <c r="R7" s="12"/>
      <c r="S7" s="12" t="s">
        <v>55</v>
      </c>
      <c r="T7" s="12" t="s">
        <v>31</v>
      </c>
      <c r="U7" s="12" t="s">
        <v>31</v>
      </c>
      <c r="V7" s="12" t="str">
        <f>VLOOKUP(E7,networks!A:B,2,FALSE)</f>
        <v>OneNZ</v>
      </c>
      <c r="W7" s="12"/>
      <c r="X7" s="12" t="s">
        <v>34</v>
      </c>
      <c r="Y7" s="6"/>
      <c r="Z7" s="6"/>
    </row>
    <row r="8" spans="1:26" x14ac:dyDescent="0.3">
      <c r="A8" s="17" t="s">
        <v>101</v>
      </c>
      <c r="B8" s="4">
        <v>2</v>
      </c>
      <c r="C8" s="4" t="str">
        <f>CONCATENATE("$", I8," Combo ",G8,"GB Rollover Data")</f>
        <v>$15 Combo 1.25GB Rollover Data</v>
      </c>
      <c r="D8" s="5" t="s">
        <v>37</v>
      </c>
      <c r="E8" s="6" t="s">
        <v>134</v>
      </c>
      <c r="F8" s="6" t="s">
        <v>112</v>
      </c>
      <c r="G8" s="6">
        <v>1.25</v>
      </c>
      <c r="H8" s="6">
        <v>200</v>
      </c>
      <c r="I8" s="7">
        <v>15</v>
      </c>
      <c r="J8" s="6">
        <v>28</v>
      </c>
      <c r="K8" s="8">
        <f>I8/J8</f>
        <v>0.5357142857142857</v>
      </c>
      <c r="L8" s="8">
        <f>K8*30</f>
        <v>16.071428571428569</v>
      </c>
      <c r="M8" s="13">
        <f>IF(J8&lt;&gt;365,(30/J8)*G8+W8,G8)</f>
        <v>1.7559523809523809</v>
      </c>
      <c r="N8" s="9">
        <f>L8/M8</f>
        <v>9.1525423728813546</v>
      </c>
      <c r="O8" s="10">
        <v>1</v>
      </c>
      <c r="P8" s="11" t="str">
        <f>VLOOKUP(O8,'value categories'!A:B,2,FALSE)</f>
        <v>Good value</v>
      </c>
      <c r="Q8" s="12" t="s">
        <v>55</v>
      </c>
      <c r="R8" s="12"/>
      <c r="S8" s="12" t="s">
        <v>31</v>
      </c>
      <c r="T8" s="12" t="s">
        <v>50</v>
      </c>
      <c r="U8" s="12" t="s">
        <v>50</v>
      </c>
      <c r="V8" s="12" t="str">
        <f>VLOOKUP(E8,networks!A:B,2,FALSE)</f>
        <v>2degrees</v>
      </c>
      <c r="W8" s="12">
        <f>5/12</f>
        <v>0.41666666666666669</v>
      </c>
      <c r="X8" s="12" t="s">
        <v>34</v>
      </c>
      <c r="Y8" s="6" t="s">
        <v>76</v>
      </c>
      <c r="Z8" s="6"/>
    </row>
    <row r="9" spans="1:26" x14ac:dyDescent="0.3">
      <c r="A9" s="17" t="s">
        <v>101</v>
      </c>
      <c r="B9" s="4">
        <v>3</v>
      </c>
      <c r="C9" s="4"/>
      <c r="D9" s="5"/>
      <c r="E9" s="6" t="s">
        <v>41</v>
      </c>
      <c r="F9" s="6" t="s">
        <v>113</v>
      </c>
      <c r="G9" s="6">
        <v>3</v>
      </c>
      <c r="H9" s="6">
        <v>300</v>
      </c>
      <c r="I9" s="7">
        <v>30</v>
      </c>
      <c r="J9" s="6">
        <v>28</v>
      </c>
      <c r="K9" s="8">
        <f>I9/J9</f>
        <v>1.0714285714285714</v>
      </c>
      <c r="L9" s="8">
        <f>K9*30</f>
        <v>32.142857142857139</v>
      </c>
      <c r="M9" s="13">
        <f>IF(J9&lt;&gt;365,(30/J9)*G9+W9,G9)</f>
        <v>3.2142857142857144</v>
      </c>
      <c r="N9" s="9">
        <f>L9/M9</f>
        <v>9.9999999999999982</v>
      </c>
      <c r="O9" s="10">
        <v>1</v>
      </c>
      <c r="P9" s="11" t="str">
        <f>VLOOKUP(O9,'value categories'!A:B,2,FALSE)</f>
        <v>Good value</v>
      </c>
      <c r="Q9" s="12" t="s">
        <v>55</v>
      </c>
      <c r="R9" s="12"/>
      <c r="S9" s="12" t="s">
        <v>72</v>
      </c>
      <c r="T9" s="12" t="s">
        <v>31</v>
      </c>
      <c r="U9" s="12" t="s">
        <v>31</v>
      </c>
      <c r="V9" s="12" t="str">
        <f>VLOOKUP(E9,networks!A:B,2,FALSE)</f>
        <v>OneNZ</v>
      </c>
      <c r="W9" s="12"/>
      <c r="X9" s="12" t="s">
        <v>34</v>
      </c>
      <c r="Y9" s="6" t="s">
        <v>91</v>
      </c>
      <c r="Z9" s="6"/>
    </row>
    <row r="10" spans="1:26" x14ac:dyDescent="0.3">
      <c r="A10" s="17" t="s">
        <v>101</v>
      </c>
      <c r="B10" s="4">
        <v>1</v>
      </c>
      <c r="C10" s="4"/>
      <c r="D10" s="5" t="s">
        <v>37</v>
      </c>
      <c r="E10" s="6" t="s">
        <v>68</v>
      </c>
      <c r="F10" s="6" t="s">
        <v>114</v>
      </c>
      <c r="G10" s="6">
        <v>1.5</v>
      </c>
      <c r="H10" s="6" t="s">
        <v>66</v>
      </c>
      <c r="I10" s="7">
        <v>15</v>
      </c>
      <c r="J10" s="6">
        <v>30</v>
      </c>
      <c r="K10" s="8">
        <f>I10/J10</f>
        <v>0.5</v>
      </c>
      <c r="L10" s="8">
        <f>K10*30</f>
        <v>15</v>
      </c>
      <c r="M10" s="13">
        <f>IF(J10&lt;&gt;365,(30/J10)*G10+W10,G10)</f>
        <v>1.5</v>
      </c>
      <c r="N10" s="9">
        <f>L10/M10</f>
        <v>10</v>
      </c>
      <c r="O10" s="10">
        <v>1</v>
      </c>
      <c r="P10" s="11" t="str">
        <f>VLOOKUP(O10,'value categories'!A:B,2,FALSE)</f>
        <v>Good value</v>
      </c>
      <c r="Q10" s="12" t="s">
        <v>55</v>
      </c>
      <c r="R10" s="12"/>
      <c r="S10" s="12" t="s">
        <v>55</v>
      </c>
      <c r="T10" s="12" t="s">
        <v>31</v>
      </c>
      <c r="U10" s="12" t="s">
        <v>31</v>
      </c>
      <c r="V10" s="12" t="str">
        <f>VLOOKUP(E10,networks!A:B,2,FALSE)</f>
        <v>OneNZ</v>
      </c>
      <c r="W10" s="12"/>
      <c r="X10" s="12" t="s">
        <v>34</v>
      </c>
      <c r="Y10" s="6"/>
      <c r="Z10" s="6"/>
    </row>
    <row r="11" spans="1:26" x14ac:dyDescent="0.3">
      <c r="A11" s="17" t="s">
        <v>101</v>
      </c>
      <c r="B11" s="4">
        <v>1</v>
      </c>
      <c r="C11" s="4" t="str">
        <f>CONCATENATE(G11,"GB Carryover data")</f>
        <v>3GB Carryover data</v>
      </c>
      <c r="D11" s="5" t="s">
        <v>37</v>
      </c>
      <c r="E11" s="6" t="s">
        <v>52</v>
      </c>
      <c r="F11" s="6" t="s">
        <v>107</v>
      </c>
      <c r="G11" s="6">
        <v>3</v>
      </c>
      <c r="H11" s="6">
        <v>300</v>
      </c>
      <c r="I11" s="7">
        <v>35</v>
      </c>
      <c r="J11" s="6">
        <v>30</v>
      </c>
      <c r="K11" s="8">
        <f>I11/J11</f>
        <v>1.1666666666666667</v>
      </c>
      <c r="L11" s="8">
        <f>K11*30</f>
        <v>35</v>
      </c>
      <c r="M11" s="13">
        <f>IF(J11&lt;&gt;365,(30/J11)*G11+W11,G11)</f>
        <v>3</v>
      </c>
      <c r="N11" s="9">
        <f>L11/M11</f>
        <v>11.666666666666666</v>
      </c>
      <c r="O11" s="10">
        <v>2</v>
      </c>
      <c r="P11" s="11" t="str">
        <f>VLOOKUP(O11,'value categories'!A:B,2,FALSE)</f>
        <v>Average value</v>
      </c>
      <c r="Q11" s="12" t="s">
        <v>55</v>
      </c>
      <c r="R11" s="12"/>
      <c r="S11" s="12" t="s">
        <v>82</v>
      </c>
      <c r="T11" s="12" t="s">
        <v>31</v>
      </c>
      <c r="U11" s="12" t="s">
        <v>31</v>
      </c>
      <c r="V11" s="12" t="str">
        <f>VLOOKUP(E11,networks!A:B,2,FALSE)</f>
        <v>2degrees</v>
      </c>
      <c r="W11" s="12"/>
      <c r="X11" s="12" t="s">
        <v>44</v>
      </c>
      <c r="Y11" s="6" t="s">
        <v>56</v>
      </c>
      <c r="Z11" s="6"/>
    </row>
    <row r="12" spans="1:26" x14ac:dyDescent="0.3">
      <c r="A12" s="17" t="s">
        <v>101</v>
      </c>
      <c r="B12" s="4">
        <v>2</v>
      </c>
      <c r="C12" s="4" t="str">
        <f>CONCATENATE(G12,"GB Carryover data")</f>
        <v>1.25GB Carryover data</v>
      </c>
      <c r="D12" s="5" t="s">
        <v>37</v>
      </c>
      <c r="E12" s="6" t="s">
        <v>52</v>
      </c>
      <c r="F12" s="6" t="s">
        <v>117</v>
      </c>
      <c r="G12" s="6">
        <v>1.25</v>
      </c>
      <c r="H12" s="6">
        <v>150</v>
      </c>
      <c r="I12" s="7">
        <v>15</v>
      </c>
      <c r="J12" s="6">
        <v>14</v>
      </c>
      <c r="K12" s="8">
        <f>I12/J12</f>
        <v>1.0714285714285714</v>
      </c>
      <c r="L12" s="8">
        <f>K12*30</f>
        <v>32.142857142857139</v>
      </c>
      <c r="M12" s="13">
        <f>IF(J12&lt;&gt;365,(30/J12)*G12+W12,G12)</f>
        <v>2.6785714285714284</v>
      </c>
      <c r="N12" s="9">
        <f>L12/M12</f>
        <v>12</v>
      </c>
      <c r="O12" s="10">
        <v>2</v>
      </c>
      <c r="P12" s="11" t="str">
        <f>VLOOKUP(O12,'value categories'!A:B,2,FALSE)</f>
        <v>Average value</v>
      </c>
      <c r="Q12" s="12" t="s">
        <v>55</v>
      </c>
      <c r="R12" s="12"/>
      <c r="S12" s="12" t="s">
        <v>82</v>
      </c>
      <c r="T12" s="12" t="s">
        <v>31</v>
      </c>
      <c r="U12" s="12" t="s">
        <v>31</v>
      </c>
      <c r="V12" s="12" t="str">
        <f>VLOOKUP(E12,networks!A:B,2,FALSE)</f>
        <v>2degrees</v>
      </c>
      <c r="W12" s="12"/>
      <c r="X12" s="12" t="s">
        <v>34</v>
      </c>
      <c r="Y12" s="6" t="s">
        <v>56</v>
      </c>
      <c r="Z12" s="6"/>
    </row>
    <row r="13" spans="1:26" x14ac:dyDescent="0.3">
      <c r="A13" s="17" t="s">
        <v>101</v>
      </c>
      <c r="B13" s="4">
        <v>2</v>
      </c>
      <c r="C13" s="4" t="str">
        <f>CONCATENATE(G13,"GB Carryover data")</f>
        <v>1.5GB Carryover data</v>
      </c>
      <c r="D13" s="5" t="s">
        <v>37</v>
      </c>
      <c r="E13" s="6" t="s">
        <v>52</v>
      </c>
      <c r="F13" s="6" t="s">
        <v>118</v>
      </c>
      <c r="G13" s="6">
        <v>1.5</v>
      </c>
      <c r="H13" s="6">
        <v>200</v>
      </c>
      <c r="I13" s="7">
        <v>19</v>
      </c>
      <c r="J13" s="6">
        <v>30</v>
      </c>
      <c r="K13" s="8">
        <f>I13/J13</f>
        <v>0.6333333333333333</v>
      </c>
      <c r="L13" s="8">
        <f>K13*30</f>
        <v>19</v>
      </c>
      <c r="M13" s="13">
        <f>IF(J13&lt;&gt;365,(30/J13)*G13+W13,G13)</f>
        <v>1.5</v>
      </c>
      <c r="N13" s="9">
        <f>L13/M13</f>
        <v>12.666666666666666</v>
      </c>
      <c r="O13" s="10">
        <v>2</v>
      </c>
      <c r="P13" s="11" t="str">
        <f>VLOOKUP(O13,'value categories'!A:B,2,FALSE)</f>
        <v>Average value</v>
      </c>
      <c r="Q13" s="12" t="s">
        <v>55</v>
      </c>
      <c r="R13" s="12"/>
      <c r="S13" s="12" t="s">
        <v>82</v>
      </c>
      <c r="T13" s="12" t="s">
        <v>31</v>
      </c>
      <c r="U13" s="12" t="s">
        <v>31</v>
      </c>
      <c r="V13" s="12" t="str">
        <f>VLOOKUP(E13,networks!A:B,2,FALSE)</f>
        <v>2degrees</v>
      </c>
      <c r="W13" s="12"/>
      <c r="X13" s="12" t="s">
        <v>34</v>
      </c>
      <c r="Y13" s="6" t="s">
        <v>83</v>
      </c>
      <c r="Z13" s="6"/>
    </row>
    <row r="14" spans="1:26" x14ac:dyDescent="0.3">
      <c r="A14" s="17" t="s">
        <v>101</v>
      </c>
      <c r="B14" s="4">
        <v>1</v>
      </c>
      <c r="C14" s="4" t="str">
        <f>CONCATENATE("$", I14," Combo ",G14,"GB Rollover Data")</f>
        <v>$9 Combo 0.3GB Rollover Data</v>
      </c>
      <c r="D14" s="5" t="s">
        <v>37</v>
      </c>
      <c r="E14" s="6" t="s">
        <v>134</v>
      </c>
      <c r="F14" s="6" t="s">
        <v>119</v>
      </c>
      <c r="G14" s="6">
        <v>0.3</v>
      </c>
      <c r="H14" s="6">
        <v>100</v>
      </c>
      <c r="I14" s="7">
        <v>9</v>
      </c>
      <c r="J14" s="6">
        <v>28</v>
      </c>
      <c r="K14" s="8">
        <f>I14/J14</f>
        <v>0.32142857142857145</v>
      </c>
      <c r="L14" s="8">
        <f>K14*30</f>
        <v>9.6428571428571441</v>
      </c>
      <c r="M14" s="13">
        <f>IF(J14&lt;&gt;365,(30/J14)*G14+W14,G14)</f>
        <v>0.73809523809523814</v>
      </c>
      <c r="N14" s="9">
        <f>L14/M14</f>
        <v>13.06451612903226</v>
      </c>
      <c r="O14" s="10">
        <v>2</v>
      </c>
      <c r="P14" s="11" t="str">
        <f>VLOOKUP(O14,'value categories'!A:B,2,FALSE)</f>
        <v>Average value</v>
      </c>
      <c r="Q14" s="12" t="s">
        <v>55</v>
      </c>
      <c r="R14" s="12"/>
      <c r="S14" s="12" t="s">
        <v>31</v>
      </c>
      <c r="T14" s="12" t="s">
        <v>50</v>
      </c>
      <c r="U14" s="12" t="s">
        <v>50</v>
      </c>
      <c r="V14" s="12" t="str">
        <f>VLOOKUP(E14,networks!A:B,2,FALSE)</f>
        <v>2degrees</v>
      </c>
      <c r="W14" s="12">
        <f>5/12</f>
        <v>0.41666666666666669</v>
      </c>
      <c r="X14" s="12" t="s">
        <v>34</v>
      </c>
      <c r="Y14" s="6" t="s">
        <v>76</v>
      </c>
      <c r="Z14" s="6"/>
    </row>
    <row r="15" spans="1:26" x14ac:dyDescent="0.3">
      <c r="A15" s="17" t="s">
        <v>101</v>
      </c>
      <c r="B15" s="4">
        <v>6</v>
      </c>
      <c r="C15" s="4"/>
      <c r="D15" s="5" t="s">
        <v>37</v>
      </c>
      <c r="E15" s="6" t="s">
        <v>46</v>
      </c>
      <c r="F15" s="6" t="s">
        <v>120</v>
      </c>
      <c r="G15" s="6">
        <v>3</v>
      </c>
      <c r="H15" s="6" t="s">
        <v>29</v>
      </c>
      <c r="I15" s="15">
        <v>39.99</v>
      </c>
      <c r="J15" s="6">
        <v>30</v>
      </c>
      <c r="K15" s="8">
        <f>I15/J15</f>
        <v>1.333</v>
      </c>
      <c r="L15" s="8">
        <f>K15*30</f>
        <v>39.99</v>
      </c>
      <c r="M15" s="13">
        <f>IF(J15&lt;&gt;365,(30/J15)*G15+W15,G15)</f>
        <v>3</v>
      </c>
      <c r="N15" s="9">
        <f>L15/M15</f>
        <v>13.33</v>
      </c>
      <c r="O15" s="10">
        <v>2</v>
      </c>
      <c r="P15" s="11" t="str">
        <f>VLOOKUP(O15,'value categories'!A:B,2,FALSE)</f>
        <v>Average value</v>
      </c>
      <c r="Q15" s="12" t="s">
        <v>55</v>
      </c>
      <c r="R15" s="12"/>
      <c r="S15" s="12" t="s">
        <v>72</v>
      </c>
      <c r="T15" s="12" t="s">
        <v>31</v>
      </c>
      <c r="U15" s="12" t="s">
        <v>50</v>
      </c>
      <c r="V15" s="12" t="str">
        <f>VLOOKUP(E15,networks!A:B,2,FALSE)</f>
        <v>Spark</v>
      </c>
      <c r="W15" s="12"/>
      <c r="X15" s="12" t="s">
        <v>44</v>
      </c>
      <c r="Y15" s="6"/>
      <c r="Z15" s="6"/>
    </row>
    <row r="16" spans="1:26" x14ac:dyDescent="0.3">
      <c r="A16" s="17" t="s">
        <v>101</v>
      </c>
      <c r="B16" s="4">
        <v>2</v>
      </c>
      <c r="C16" s="4"/>
      <c r="D16" s="5" t="s">
        <v>37</v>
      </c>
      <c r="E16" s="6" t="s">
        <v>41</v>
      </c>
      <c r="F16" s="6" t="s">
        <v>121</v>
      </c>
      <c r="G16" s="6">
        <v>1.5</v>
      </c>
      <c r="H16" s="6">
        <v>200</v>
      </c>
      <c r="I16" s="7">
        <v>20</v>
      </c>
      <c r="J16" s="6">
        <v>28</v>
      </c>
      <c r="K16" s="8">
        <f>I16/J16</f>
        <v>0.7142857142857143</v>
      </c>
      <c r="L16" s="8">
        <f>K16*30</f>
        <v>21.428571428571431</v>
      </c>
      <c r="M16" s="13">
        <f>IF(J16&lt;&gt;365,(30/J16)*G16+W16,G16)</f>
        <v>1.6071428571428572</v>
      </c>
      <c r="N16" s="9">
        <f>L16/M16</f>
        <v>13.333333333333334</v>
      </c>
      <c r="O16" s="10">
        <v>2</v>
      </c>
      <c r="P16" s="11" t="str">
        <f>VLOOKUP(O16,'value categories'!A:B,2,FALSE)</f>
        <v>Average value</v>
      </c>
      <c r="Q16" s="12" t="s">
        <v>55</v>
      </c>
      <c r="R16" s="12"/>
      <c r="S16" s="12" t="s">
        <v>72</v>
      </c>
      <c r="T16" s="12" t="s">
        <v>31</v>
      </c>
      <c r="U16" s="12" t="s">
        <v>31</v>
      </c>
      <c r="V16" s="12" t="str">
        <f>VLOOKUP(E16,networks!A:B,2,FALSE)</f>
        <v>OneNZ</v>
      </c>
      <c r="W16" s="12"/>
      <c r="X16" s="12" t="s">
        <v>34</v>
      </c>
      <c r="Y16" s="6" t="s">
        <v>91</v>
      </c>
      <c r="Z16" s="6"/>
    </row>
    <row r="17" spans="1:26" x14ac:dyDescent="0.3">
      <c r="A17" s="17" t="s">
        <v>101</v>
      </c>
      <c r="B17" s="4">
        <v>1</v>
      </c>
      <c r="C17" s="4"/>
      <c r="D17" s="5" t="s">
        <v>37</v>
      </c>
      <c r="E17" s="6" t="s">
        <v>41</v>
      </c>
      <c r="F17" s="6" t="s">
        <v>122</v>
      </c>
      <c r="G17" s="6">
        <v>1</v>
      </c>
      <c r="H17" s="6">
        <v>100</v>
      </c>
      <c r="I17" s="7">
        <v>15</v>
      </c>
      <c r="J17" s="6">
        <v>28</v>
      </c>
      <c r="K17" s="8">
        <f>I17/J17</f>
        <v>0.5357142857142857</v>
      </c>
      <c r="L17" s="8">
        <f>K17*30</f>
        <v>16.071428571428569</v>
      </c>
      <c r="M17" s="13">
        <f>IF(J17&lt;&gt;365,(30/J17)*G17+W17,G17)</f>
        <v>1.0714285714285714</v>
      </c>
      <c r="N17" s="9">
        <f>L17/M17</f>
        <v>14.999999999999998</v>
      </c>
      <c r="O17" s="10">
        <v>3</v>
      </c>
      <c r="P17" s="11" t="str">
        <f>VLOOKUP(O17,'value categories'!A:B,2,FALSE)</f>
        <v>Below average value</v>
      </c>
      <c r="Q17" s="12" t="s">
        <v>55</v>
      </c>
      <c r="R17" s="12"/>
      <c r="S17" s="12" t="s">
        <v>72</v>
      </c>
      <c r="T17" s="12" t="s">
        <v>31</v>
      </c>
      <c r="U17" s="12" t="s">
        <v>31</v>
      </c>
      <c r="V17" s="12" t="str">
        <f>VLOOKUP(E17,networks!A:B,2,FALSE)</f>
        <v>OneNZ</v>
      </c>
      <c r="W17" s="12"/>
      <c r="X17" s="12" t="s">
        <v>34</v>
      </c>
      <c r="Y17" s="6" t="s">
        <v>91</v>
      </c>
      <c r="Z17" s="6"/>
    </row>
    <row r="18" spans="1:26" x14ac:dyDescent="0.3">
      <c r="A18" s="17" t="s">
        <v>101</v>
      </c>
      <c r="B18" s="4">
        <v>1</v>
      </c>
      <c r="C18" s="4" t="str">
        <f>CONCATENATE(G18,"GB Carryover data")</f>
        <v>0.65GB Carryover data</v>
      </c>
      <c r="D18" s="5" t="s">
        <v>37</v>
      </c>
      <c r="E18" s="6" t="s">
        <v>52</v>
      </c>
      <c r="F18" s="6" t="s">
        <v>123</v>
      </c>
      <c r="G18" s="6">
        <v>0.65</v>
      </c>
      <c r="H18" s="6">
        <v>100</v>
      </c>
      <c r="I18" s="7">
        <v>10</v>
      </c>
      <c r="J18" s="6">
        <v>14</v>
      </c>
      <c r="K18" s="8">
        <f>I18/J18</f>
        <v>0.7142857142857143</v>
      </c>
      <c r="L18" s="8">
        <f>K18*30</f>
        <v>21.428571428571431</v>
      </c>
      <c r="M18" s="13">
        <f>IF(J18&lt;&gt;365,(30/J18)*G18+W18,G18)</f>
        <v>1.3928571428571428</v>
      </c>
      <c r="N18" s="9">
        <f>L18/M18</f>
        <v>15.384615384615387</v>
      </c>
      <c r="O18" s="10">
        <v>3</v>
      </c>
      <c r="P18" s="11" t="str">
        <f>VLOOKUP(O18,'value categories'!A:B,2,FALSE)</f>
        <v>Below average value</v>
      </c>
      <c r="Q18" s="12" t="s">
        <v>55</v>
      </c>
      <c r="R18" s="12"/>
      <c r="S18" s="12" t="s">
        <v>82</v>
      </c>
      <c r="T18" s="12" t="s">
        <v>31</v>
      </c>
      <c r="U18" s="12" t="s">
        <v>31</v>
      </c>
      <c r="V18" s="12" t="str">
        <f>VLOOKUP(E18,networks!A:B,2,FALSE)</f>
        <v>2degrees</v>
      </c>
      <c r="W18" s="12"/>
      <c r="X18" s="12" t="s">
        <v>34</v>
      </c>
      <c r="Y18" s="6" t="s">
        <v>56</v>
      </c>
      <c r="Z18" s="6"/>
    </row>
    <row r="19" spans="1:26" x14ac:dyDescent="0.3">
      <c r="A19" s="17" t="s">
        <v>101</v>
      </c>
      <c r="B19" s="4">
        <v>1</v>
      </c>
      <c r="C19" s="4"/>
      <c r="D19" s="5" t="s">
        <v>37</v>
      </c>
      <c r="E19" s="6" t="s">
        <v>46</v>
      </c>
      <c r="F19" s="6" t="s">
        <v>124</v>
      </c>
      <c r="G19" s="6">
        <v>1.25</v>
      </c>
      <c r="H19" s="6">
        <v>200</v>
      </c>
      <c r="I19" s="7">
        <v>20</v>
      </c>
      <c r="J19" s="6">
        <v>28</v>
      </c>
      <c r="K19" s="8">
        <f>I19/J19</f>
        <v>0.7142857142857143</v>
      </c>
      <c r="L19" s="8">
        <f>K19*30</f>
        <v>21.428571428571431</v>
      </c>
      <c r="M19" s="13">
        <f>IF(J19&lt;&gt;365,(30/J19)*G19+W19,G19)</f>
        <v>1.3392857142857142</v>
      </c>
      <c r="N19" s="9">
        <f>L19/M19</f>
        <v>16.000000000000004</v>
      </c>
      <c r="O19" s="10">
        <v>3</v>
      </c>
      <c r="P19" s="11" t="str">
        <f>VLOOKUP(O19,'value categories'!A:B,2,FALSE)</f>
        <v>Below average value</v>
      </c>
      <c r="Q19" s="12" t="s">
        <v>55</v>
      </c>
      <c r="R19" s="12"/>
      <c r="S19" s="12" t="s">
        <v>72</v>
      </c>
      <c r="T19" s="12" t="s">
        <v>31</v>
      </c>
      <c r="U19" s="12" t="s">
        <v>50</v>
      </c>
      <c r="V19" s="12" t="str">
        <f>VLOOKUP(E19,networks!A:B,2,FALSE)</f>
        <v>Spark</v>
      </c>
      <c r="W19" s="12"/>
      <c r="X19" s="12" t="s">
        <v>34</v>
      </c>
      <c r="Y19" s="6" t="s">
        <v>73</v>
      </c>
      <c r="Z19" s="6"/>
    </row>
    <row r="20" spans="1:26" x14ac:dyDescent="0.3">
      <c r="A20" s="17" t="s">
        <v>101</v>
      </c>
      <c r="B20" s="4">
        <v>2</v>
      </c>
      <c r="C20" s="4"/>
      <c r="D20" s="5" t="s">
        <v>37</v>
      </c>
      <c r="E20" s="6" t="s">
        <v>87</v>
      </c>
      <c r="F20" s="6" t="s">
        <v>125</v>
      </c>
      <c r="G20" s="6">
        <v>2.5</v>
      </c>
      <c r="H20" s="6">
        <v>300</v>
      </c>
      <c r="I20" s="7">
        <v>25</v>
      </c>
      <c r="J20" s="6">
        <v>30</v>
      </c>
      <c r="K20" s="8">
        <v>1.5</v>
      </c>
      <c r="L20" s="8">
        <v>45</v>
      </c>
      <c r="M20" s="13">
        <f>IF(J20&lt;&gt;365,(30/J20)*G20+W20,G20)</f>
        <v>2.5</v>
      </c>
      <c r="N20" s="9">
        <f>L20/M20</f>
        <v>18</v>
      </c>
      <c r="O20" s="10">
        <v>3</v>
      </c>
      <c r="P20" s="11" t="str">
        <f>VLOOKUP(O20,'value categories'!A:B,2,FALSE)</f>
        <v>Below average value</v>
      </c>
      <c r="Q20" s="12" t="s">
        <v>55</v>
      </c>
      <c r="R20" s="12"/>
      <c r="S20" s="12" t="s">
        <v>31</v>
      </c>
      <c r="T20" s="12" t="s">
        <v>50</v>
      </c>
      <c r="U20" s="12" t="s">
        <v>50</v>
      </c>
      <c r="V20" s="12" t="str">
        <f>VLOOKUP(E20,networks!A:B,2,FALSE)</f>
        <v>2degrees</v>
      </c>
      <c r="W20" s="12"/>
      <c r="X20" s="12" t="s">
        <v>44</v>
      </c>
      <c r="Y20" s="6"/>
      <c r="Z20" s="6"/>
    </row>
    <row r="21" spans="1:26" x14ac:dyDescent="0.3">
      <c r="A21" s="17" t="s">
        <v>101</v>
      </c>
      <c r="B21" s="4">
        <v>1</v>
      </c>
      <c r="C21" s="4"/>
      <c r="D21" s="5" t="s">
        <v>37</v>
      </c>
      <c r="E21" s="6" t="s">
        <v>87</v>
      </c>
      <c r="F21" s="6" t="s">
        <v>126</v>
      </c>
      <c r="G21" s="6">
        <v>1.5</v>
      </c>
      <c r="H21" s="6">
        <v>200</v>
      </c>
      <c r="I21" s="7">
        <v>20</v>
      </c>
      <c r="J21" s="6">
        <v>30</v>
      </c>
      <c r="K21" s="8">
        <v>1.1666666666666667</v>
      </c>
      <c r="L21" s="8">
        <v>35</v>
      </c>
      <c r="M21" s="13">
        <f>IF(J21&lt;&gt;365,(30/J21)*G21+W21,G21)</f>
        <v>1.5</v>
      </c>
      <c r="N21" s="9">
        <f>L21/M21</f>
        <v>23.333333333333332</v>
      </c>
      <c r="O21" s="10">
        <v>3</v>
      </c>
      <c r="P21" s="11" t="str">
        <f>VLOOKUP(O21,'value categories'!A:B,2,FALSE)</f>
        <v>Below average value</v>
      </c>
      <c r="Q21" s="12" t="s">
        <v>55</v>
      </c>
      <c r="R21" s="12"/>
      <c r="S21" s="12" t="s">
        <v>31</v>
      </c>
      <c r="T21" s="12" t="s">
        <v>50</v>
      </c>
      <c r="U21" s="12" t="s">
        <v>50</v>
      </c>
      <c r="V21" s="12" t="str">
        <f>VLOOKUP(E21,networks!A:B,2,FALSE)</f>
        <v>2degrees</v>
      </c>
      <c r="W21" s="12"/>
      <c r="X21" s="12" t="s">
        <v>44</v>
      </c>
      <c r="Y21" s="6"/>
      <c r="Z21" s="6"/>
    </row>
    <row r="22" spans="1:26" x14ac:dyDescent="0.3">
      <c r="A22" s="17" t="s">
        <v>101</v>
      </c>
      <c r="B22" s="4">
        <v>1</v>
      </c>
      <c r="C22" s="4"/>
      <c r="D22" s="5" t="s">
        <v>37</v>
      </c>
      <c r="E22" s="6" t="s">
        <v>64</v>
      </c>
      <c r="F22" s="6" t="s">
        <v>127</v>
      </c>
      <c r="G22" s="6">
        <v>0.25</v>
      </c>
      <c r="H22" s="6" t="s">
        <v>66</v>
      </c>
      <c r="I22" s="7">
        <v>9</v>
      </c>
      <c r="J22" s="6">
        <v>28</v>
      </c>
      <c r="K22" s="8">
        <f>I22/J22</f>
        <v>0.32142857142857145</v>
      </c>
      <c r="L22" s="8">
        <f>K22*30</f>
        <v>9.6428571428571441</v>
      </c>
      <c r="M22" s="13">
        <f>IF(J22&lt;&gt;365,(30/J22)*G22+W22,G22)</f>
        <v>0.26785714285714285</v>
      </c>
      <c r="N22" s="9">
        <f>L22/M22</f>
        <v>36.000000000000007</v>
      </c>
      <c r="O22" s="10">
        <v>3</v>
      </c>
      <c r="P22" s="11" t="str">
        <f>VLOOKUP(O22,'value categories'!A:B,2,FALSE)</f>
        <v>Below average value</v>
      </c>
      <c r="Q22" s="12" t="s">
        <v>55</v>
      </c>
      <c r="R22" s="12"/>
      <c r="S22" s="12" t="s">
        <v>55</v>
      </c>
      <c r="T22" s="12" t="s">
        <v>31</v>
      </c>
      <c r="U22" s="12" t="s">
        <v>31</v>
      </c>
      <c r="V22" s="12" t="str">
        <f>VLOOKUP(E22,networks!A:B,2,FALSE)</f>
        <v>Spark</v>
      </c>
      <c r="W22" s="12"/>
      <c r="X22" s="12" t="s">
        <v>34</v>
      </c>
      <c r="Y22" s="6"/>
      <c r="Z22" s="6"/>
    </row>
    <row r="23" spans="1:26" x14ac:dyDescent="0.3">
      <c r="A23" s="17" t="s">
        <v>101</v>
      </c>
      <c r="B23" s="4">
        <v>1</v>
      </c>
      <c r="C23" s="4" t="str">
        <f>CONCATENATE(G23,"GB Carryover data")</f>
        <v>0.25GB Carryover data</v>
      </c>
      <c r="D23" s="5" t="s">
        <v>37</v>
      </c>
      <c r="E23" s="6" t="s">
        <v>52</v>
      </c>
      <c r="F23" s="6" t="s">
        <v>128</v>
      </c>
      <c r="G23" s="6">
        <v>0.25</v>
      </c>
      <c r="H23" s="6">
        <v>100</v>
      </c>
      <c r="I23" s="7">
        <v>10</v>
      </c>
      <c r="J23" s="6">
        <v>30</v>
      </c>
      <c r="K23" s="8">
        <f>I23/J23</f>
        <v>0.33333333333333331</v>
      </c>
      <c r="L23" s="8">
        <f>K23*30</f>
        <v>10</v>
      </c>
      <c r="M23" s="13">
        <f>IF(J23&lt;&gt;365,(30/J23)*G23+W23,G23)</f>
        <v>0.25</v>
      </c>
      <c r="N23" s="9">
        <f>L23/M23</f>
        <v>40</v>
      </c>
      <c r="O23" s="10">
        <v>3</v>
      </c>
      <c r="P23" s="11" t="str">
        <f>VLOOKUP(O23,'value categories'!A:B,2,FALSE)</f>
        <v>Below average value</v>
      </c>
      <c r="Q23" s="12" t="s">
        <v>55</v>
      </c>
      <c r="R23" s="12"/>
      <c r="S23" s="12" t="s">
        <v>82</v>
      </c>
      <c r="T23" s="12" t="s">
        <v>31</v>
      </c>
      <c r="U23" s="12" t="s">
        <v>31</v>
      </c>
      <c r="V23" s="12" t="str">
        <f>VLOOKUP(E23,networks!A:B,2,FALSE)</f>
        <v>2degrees</v>
      </c>
      <c r="W23" s="12"/>
      <c r="X23" s="12" t="s">
        <v>34</v>
      </c>
      <c r="Y23" s="6" t="s">
        <v>56</v>
      </c>
      <c r="Z23" s="6"/>
    </row>
    <row r="24" spans="1:26" x14ac:dyDescent="0.3">
      <c r="A24" s="17" t="s">
        <v>101</v>
      </c>
      <c r="B24" s="4">
        <v>1</v>
      </c>
      <c r="C24" s="4"/>
      <c r="D24" s="5" t="s">
        <v>37</v>
      </c>
      <c r="E24" s="6" t="s">
        <v>64</v>
      </c>
      <c r="F24" s="6" t="s">
        <v>129</v>
      </c>
      <c r="G24" s="6">
        <v>0.1</v>
      </c>
      <c r="H24" s="6">
        <v>60</v>
      </c>
      <c r="I24" s="7">
        <v>5</v>
      </c>
      <c r="J24" s="6">
        <v>7</v>
      </c>
      <c r="K24" s="8">
        <f>I24/J24</f>
        <v>0.7142857142857143</v>
      </c>
      <c r="L24" s="8">
        <f>K24*30</f>
        <v>21.428571428571431</v>
      </c>
      <c r="M24" s="13">
        <f>IF(J24&lt;&gt;365,(30/J24)*G24+W24,G24)</f>
        <v>0.4285714285714286</v>
      </c>
      <c r="N24" s="9">
        <f>L24/M24</f>
        <v>50</v>
      </c>
      <c r="O24" s="10">
        <v>3</v>
      </c>
      <c r="P24" s="11" t="str">
        <f>VLOOKUP(O24,'value categories'!A:B,2,FALSE)</f>
        <v>Below average value</v>
      </c>
      <c r="Q24" s="12" t="s">
        <v>55</v>
      </c>
      <c r="R24" s="12"/>
      <c r="S24" s="12" t="s">
        <v>55</v>
      </c>
      <c r="T24" s="12" t="s">
        <v>31</v>
      </c>
      <c r="U24" s="12" t="s">
        <v>31</v>
      </c>
      <c r="V24" s="12" t="str">
        <f>VLOOKUP(E24,networks!A:B,2,FALSE)</f>
        <v>Spark</v>
      </c>
      <c r="W24" s="12"/>
      <c r="X24" s="12" t="s">
        <v>34</v>
      </c>
      <c r="Y24" s="6" t="s">
        <v>130</v>
      </c>
      <c r="Z24" s="6"/>
    </row>
    <row r="25" spans="1:26" x14ac:dyDescent="0.3">
      <c r="A25" s="17" t="s">
        <v>101</v>
      </c>
      <c r="B25" s="4">
        <v>5</v>
      </c>
      <c r="C25" s="4"/>
      <c r="D25" s="5" t="s">
        <v>37</v>
      </c>
      <c r="E25" s="6" t="s">
        <v>46</v>
      </c>
      <c r="F25" s="6" t="s">
        <v>131</v>
      </c>
      <c r="G25" s="6">
        <v>0.5</v>
      </c>
      <c r="H25" s="6" t="s">
        <v>29</v>
      </c>
      <c r="I25" s="7">
        <v>25</v>
      </c>
      <c r="J25" s="6">
        <v>30</v>
      </c>
      <c r="K25" s="8">
        <f>I25/J25</f>
        <v>0.83333333333333337</v>
      </c>
      <c r="L25" s="8">
        <f>K25*30</f>
        <v>25</v>
      </c>
      <c r="M25" s="13">
        <f>IF(J25&lt;&gt;365,(30/J25)*G25+W25,G25)</f>
        <v>0.5</v>
      </c>
      <c r="N25" s="9">
        <f>L25/M25</f>
        <v>50</v>
      </c>
      <c r="O25" s="10">
        <v>3</v>
      </c>
      <c r="P25" s="11" t="str">
        <f>VLOOKUP(O25,'value categories'!A:B,2,FALSE)</f>
        <v>Below average value</v>
      </c>
      <c r="Q25" s="12" t="s">
        <v>55</v>
      </c>
      <c r="R25" s="12"/>
      <c r="S25" s="12" t="s">
        <v>72</v>
      </c>
      <c r="T25" s="12" t="s">
        <v>31</v>
      </c>
      <c r="U25" s="12" t="s">
        <v>50</v>
      </c>
      <c r="V25" s="12" t="str">
        <f>VLOOKUP(E25,networks!A:B,2,FALSE)</f>
        <v>Spark</v>
      </c>
      <c r="W25" s="12"/>
      <c r="X25" s="12" t="s">
        <v>44</v>
      </c>
      <c r="Y25" s="6"/>
      <c r="Z25" s="6"/>
    </row>
    <row r="26" spans="1:26" x14ac:dyDescent="0.3">
      <c r="A26" s="17" t="s">
        <v>101</v>
      </c>
      <c r="B26" s="4">
        <v>4</v>
      </c>
      <c r="C26" s="4"/>
      <c r="D26" s="5" t="s">
        <v>37</v>
      </c>
      <c r="E26" s="6" t="s">
        <v>46</v>
      </c>
      <c r="F26" s="6" t="s">
        <v>132</v>
      </c>
      <c r="G26" s="6">
        <v>0.1</v>
      </c>
      <c r="H26" s="6" t="s">
        <v>29</v>
      </c>
      <c r="I26" s="7">
        <v>15</v>
      </c>
      <c r="J26" s="6">
        <v>30</v>
      </c>
      <c r="K26" s="8">
        <f>I26/J26</f>
        <v>0.5</v>
      </c>
      <c r="L26" s="8">
        <f>K26*30</f>
        <v>15</v>
      </c>
      <c r="M26" s="13">
        <f>IF(J26&lt;&gt;365,(30/J26)*G26+W26,G26)</f>
        <v>0.1</v>
      </c>
      <c r="N26" s="9">
        <f>L26/M26</f>
        <v>150</v>
      </c>
      <c r="O26" s="10">
        <v>3</v>
      </c>
      <c r="P26" s="11" t="str">
        <f>VLOOKUP(O26,'value categories'!A:B,2,FALSE)</f>
        <v>Below average value</v>
      </c>
      <c r="Q26" s="12" t="s">
        <v>55</v>
      </c>
      <c r="R26" s="12"/>
      <c r="S26" s="12" t="s">
        <v>72</v>
      </c>
      <c r="T26" s="12" t="s">
        <v>31</v>
      </c>
      <c r="U26" s="12" t="s">
        <v>50</v>
      </c>
      <c r="V26" s="12" t="str">
        <f>VLOOKUP(E26,networks!A:B,2,FALSE)</f>
        <v>Spark</v>
      </c>
      <c r="W26" s="12"/>
      <c r="X26" s="12" t="s">
        <v>44</v>
      </c>
      <c r="Y26" s="6"/>
      <c r="Z26" s="6"/>
    </row>
    <row r="27" spans="1:26" x14ac:dyDescent="0.3">
      <c r="A27" s="18" t="s">
        <v>89</v>
      </c>
      <c r="B27" s="4">
        <v>4</v>
      </c>
      <c r="C27" s="4"/>
      <c r="D27" s="5"/>
      <c r="E27" s="6" t="s">
        <v>41</v>
      </c>
      <c r="F27" s="6" t="s">
        <v>90</v>
      </c>
      <c r="G27" s="6">
        <v>8</v>
      </c>
      <c r="H27" s="6">
        <v>100</v>
      </c>
      <c r="I27" s="7">
        <v>40</v>
      </c>
      <c r="J27" s="6">
        <v>28</v>
      </c>
      <c r="K27" s="8">
        <f>I27/J27</f>
        <v>1.4285714285714286</v>
      </c>
      <c r="L27" s="8">
        <f>K27*30</f>
        <v>42.857142857142861</v>
      </c>
      <c r="M27" s="13">
        <f>IF(J27&lt;&gt;365,(30/J27)*G27+W27,G27)</f>
        <v>8.5714285714285712</v>
      </c>
      <c r="N27" s="9">
        <f>L27/M27</f>
        <v>5.0000000000000009</v>
      </c>
      <c r="O27" s="10">
        <v>1</v>
      </c>
      <c r="P27" s="11" t="str">
        <f>VLOOKUP(O27,'value categories'!A:B,2,FALSE)</f>
        <v>Good value</v>
      </c>
      <c r="Q27" s="12" t="s">
        <v>55</v>
      </c>
      <c r="R27" s="12"/>
      <c r="S27" s="12" t="s">
        <v>72</v>
      </c>
      <c r="T27" s="12" t="s">
        <v>31</v>
      </c>
      <c r="U27" s="12" t="s">
        <v>31</v>
      </c>
      <c r="V27" s="12" t="str">
        <f>VLOOKUP(E27,networks!A:B,2,FALSE)</f>
        <v>OneNZ</v>
      </c>
      <c r="W27" s="12"/>
      <c r="X27" s="12" t="s">
        <v>34</v>
      </c>
      <c r="Y27" s="6" t="s">
        <v>91</v>
      </c>
      <c r="Z27" s="6"/>
    </row>
    <row r="28" spans="1:26" x14ac:dyDescent="0.3">
      <c r="A28" s="18" t="s">
        <v>89</v>
      </c>
      <c r="B28" s="4">
        <v>2</v>
      </c>
      <c r="C28" s="4"/>
      <c r="D28" s="5">
        <v>1</v>
      </c>
      <c r="E28" s="6" t="s">
        <v>68</v>
      </c>
      <c r="F28" s="6" t="s">
        <v>92</v>
      </c>
      <c r="G28" s="6">
        <v>4</v>
      </c>
      <c r="H28" s="6" t="s">
        <v>66</v>
      </c>
      <c r="I28" s="7">
        <v>250</v>
      </c>
      <c r="J28" s="6">
        <v>365</v>
      </c>
      <c r="K28" s="8">
        <f>I28/J28</f>
        <v>0.68493150684931503</v>
      </c>
      <c r="L28" s="8">
        <f>K28*30</f>
        <v>20.547945205479451</v>
      </c>
      <c r="M28" s="13">
        <f>IF(J28&lt;&gt;365,(30/J28)*G28+W28,G28)</f>
        <v>4</v>
      </c>
      <c r="N28" s="9">
        <f>L28/M28</f>
        <v>5.1369863013698627</v>
      </c>
      <c r="O28" s="10">
        <v>1</v>
      </c>
      <c r="P28" s="11" t="str">
        <f>VLOOKUP(O28,'value categories'!A:B,2,FALSE)</f>
        <v>Good value</v>
      </c>
      <c r="Q28" s="12" t="s">
        <v>55</v>
      </c>
      <c r="R28" s="12"/>
      <c r="S28" s="12" t="s">
        <v>55</v>
      </c>
      <c r="T28" s="12" t="s">
        <v>31</v>
      </c>
      <c r="U28" s="12" t="s">
        <v>31</v>
      </c>
      <c r="V28" s="12" t="str">
        <f>VLOOKUP(E28,networks!A:B,2,FALSE)</f>
        <v>OneNZ</v>
      </c>
      <c r="W28" s="12"/>
      <c r="X28" s="12" t="s">
        <v>34</v>
      </c>
      <c r="Y28" s="6"/>
      <c r="Z28" s="6"/>
    </row>
    <row r="29" spans="1:26" x14ac:dyDescent="0.3">
      <c r="A29" s="18" t="s">
        <v>89</v>
      </c>
      <c r="B29" s="4">
        <v>4</v>
      </c>
      <c r="C29" s="4" t="str">
        <f>CONCATENATE(G29,"GB Carryover data")</f>
        <v>8GB Carryover data</v>
      </c>
      <c r="D29" s="5">
        <v>3</v>
      </c>
      <c r="E29" s="6" t="s">
        <v>52</v>
      </c>
      <c r="F29" s="6" t="s">
        <v>93</v>
      </c>
      <c r="G29" s="6">
        <v>8</v>
      </c>
      <c r="H29" s="6" t="s">
        <v>29</v>
      </c>
      <c r="I29" s="7">
        <v>45</v>
      </c>
      <c r="J29" s="6">
        <v>30</v>
      </c>
      <c r="K29" s="8">
        <f>I29/J29</f>
        <v>1.5</v>
      </c>
      <c r="L29" s="8">
        <f>K29*30</f>
        <v>45</v>
      </c>
      <c r="M29" s="13">
        <f>IF(J29&lt;&gt;365,(30/J29)*G29+W29,G29)</f>
        <v>8.625</v>
      </c>
      <c r="N29" s="9">
        <f>L29/M29</f>
        <v>5.2173913043478262</v>
      </c>
      <c r="O29" s="10">
        <v>1</v>
      </c>
      <c r="P29" s="11" t="str">
        <f>VLOOKUP(O29,'value categories'!A:B,2,FALSE)</f>
        <v>Good value</v>
      </c>
      <c r="Q29" s="12" t="s">
        <v>55</v>
      </c>
      <c r="R29" s="12"/>
      <c r="S29" s="12" t="s">
        <v>82</v>
      </c>
      <c r="T29" s="12" t="s">
        <v>31</v>
      </c>
      <c r="U29" s="12" t="s">
        <v>31</v>
      </c>
      <c r="V29" s="12" t="str">
        <f>VLOOKUP(E29,networks!A:B,2,FALSE)</f>
        <v>2degrees</v>
      </c>
      <c r="W29" s="12">
        <f>7.5/12</f>
        <v>0.625</v>
      </c>
      <c r="X29" s="12" t="s">
        <v>34</v>
      </c>
      <c r="Y29" s="6" t="s">
        <v>83</v>
      </c>
      <c r="Z29" s="6"/>
    </row>
    <row r="30" spans="1:26" x14ac:dyDescent="0.3">
      <c r="A30" s="18" t="s">
        <v>89</v>
      </c>
      <c r="B30" s="4">
        <v>4</v>
      </c>
      <c r="C30" s="4" t="str">
        <f>CONCATENATE("$", I30," Combo ",G30,"GB Rollover Data")</f>
        <v>$35 Combo 6GB Rollover Data</v>
      </c>
      <c r="D30" s="5">
        <v>2</v>
      </c>
      <c r="E30" s="6" t="s">
        <v>134</v>
      </c>
      <c r="F30" s="6" t="s">
        <v>94</v>
      </c>
      <c r="G30" s="6">
        <v>6</v>
      </c>
      <c r="H30" s="6" t="s">
        <v>66</v>
      </c>
      <c r="I30" s="7">
        <v>35</v>
      </c>
      <c r="J30" s="6">
        <v>28</v>
      </c>
      <c r="K30" s="8">
        <f>I30/J30</f>
        <v>1.25</v>
      </c>
      <c r="L30" s="8">
        <f>K30*30</f>
        <v>37.5</v>
      </c>
      <c r="M30" s="13">
        <f>IF(J30&lt;&gt;365,(30/J30)*G30+W30,G30)</f>
        <v>6.8452380952380958</v>
      </c>
      <c r="N30" s="9">
        <f>L30/M30</f>
        <v>5.4782608695652169</v>
      </c>
      <c r="O30" s="10">
        <v>1</v>
      </c>
      <c r="P30" s="11" t="str">
        <f>VLOOKUP(O30,'value categories'!A:B,2,FALSE)</f>
        <v>Good value</v>
      </c>
      <c r="Q30" s="12" t="s">
        <v>55</v>
      </c>
      <c r="R30" s="12"/>
      <c r="S30" s="12" t="s">
        <v>31</v>
      </c>
      <c r="T30" s="12" t="s">
        <v>50</v>
      </c>
      <c r="U30" s="12" t="s">
        <v>50</v>
      </c>
      <c r="V30" s="12" t="str">
        <f>VLOOKUP(E30,networks!A:B,2,FALSE)</f>
        <v>2degrees</v>
      </c>
      <c r="W30" s="12">
        <f>5/12</f>
        <v>0.41666666666666669</v>
      </c>
      <c r="X30" s="12" t="s">
        <v>34</v>
      </c>
      <c r="Y30" s="6" t="s">
        <v>76</v>
      </c>
      <c r="Z30" s="6"/>
    </row>
    <row r="31" spans="1:26" x14ac:dyDescent="0.3">
      <c r="A31" s="18" t="s">
        <v>89</v>
      </c>
      <c r="B31" s="4">
        <v>2</v>
      </c>
      <c r="C31" s="4"/>
      <c r="D31" s="5" t="s">
        <v>37</v>
      </c>
      <c r="E31" s="6" t="s">
        <v>68</v>
      </c>
      <c r="F31" s="6" t="s">
        <v>95</v>
      </c>
      <c r="G31" s="6">
        <v>4</v>
      </c>
      <c r="H31" s="6" t="s">
        <v>66</v>
      </c>
      <c r="I31" s="7">
        <v>25</v>
      </c>
      <c r="J31" s="6">
        <v>30</v>
      </c>
      <c r="K31" s="8">
        <f>I31/J31</f>
        <v>0.83333333333333337</v>
      </c>
      <c r="L31" s="8">
        <f>K31*30</f>
        <v>25</v>
      </c>
      <c r="M31" s="13">
        <f>IF(J31&lt;&gt;365,(30/J31)*G31+W31,G31)</f>
        <v>4</v>
      </c>
      <c r="N31" s="9">
        <f>L31/M31</f>
        <v>6.25</v>
      </c>
      <c r="O31" s="10">
        <v>1</v>
      </c>
      <c r="P31" s="11" t="str">
        <f>VLOOKUP(O31,'value categories'!A:B,2,FALSE)</f>
        <v>Good value</v>
      </c>
      <c r="Q31" s="12" t="s">
        <v>55</v>
      </c>
      <c r="R31" s="12"/>
      <c r="S31" s="12" t="s">
        <v>55</v>
      </c>
      <c r="T31" s="12" t="s">
        <v>31</v>
      </c>
      <c r="U31" s="12" t="s">
        <v>31</v>
      </c>
      <c r="V31" s="12" t="str">
        <f>VLOOKUP(E31,networks!A:B,2,FALSE)</f>
        <v>OneNZ</v>
      </c>
      <c r="W31" s="12"/>
      <c r="X31" s="12" t="s">
        <v>34</v>
      </c>
      <c r="Y31" s="6"/>
      <c r="Z31" s="6"/>
    </row>
    <row r="32" spans="1:26" x14ac:dyDescent="0.3">
      <c r="A32" s="18" t="s">
        <v>89</v>
      </c>
      <c r="B32" s="4">
        <v>1</v>
      </c>
      <c r="C32" s="4" t="s">
        <v>96</v>
      </c>
      <c r="D32" s="5" t="s">
        <v>37</v>
      </c>
      <c r="E32" s="6" t="s">
        <v>60</v>
      </c>
      <c r="F32" s="6" t="s">
        <v>97</v>
      </c>
      <c r="G32" s="6">
        <v>5</v>
      </c>
      <c r="H32" s="6" t="s">
        <v>29</v>
      </c>
      <c r="I32" s="7">
        <v>45</v>
      </c>
      <c r="J32" s="6">
        <v>30</v>
      </c>
      <c r="K32" s="8">
        <v>1.1666666666666667</v>
      </c>
      <c r="L32" s="8">
        <v>35</v>
      </c>
      <c r="M32" s="13">
        <f>IF(J32&lt;&gt;365,(30/J32)*G32+W32,G32)</f>
        <v>5</v>
      </c>
      <c r="N32" s="9">
        <f>L32/M32</f>
        <v>7</v>
      </c>
      <c r="O32" s="10">
        <v>2</v>
      </c>
      <c r="P32" s="11" t="str">
        <f>VLOOKUP(O32,'value categories'!A:B,2,FALSE)</f>
        <v>Average value</v>
      </c>
      <c r="Q32" s="12" t="s">
        <v>31</v>
      </c>
      <c r="R32" s="12" t="s">
        <v>98</v>
      </c>
      <c r="S32" s="12" t="s">
        <v>33</v>
      </c>
      <c r="T32" s="12" t="s">
        <v>31</v>
      </c>
      <c r="U32" s="12" t="s">
        <v>50</v>
      </c>
      <c r="V32" s="12" t="str">
        <f>VLOOKUP(E32,networks!A:B,2,FALSE)</f>
        <v>OneNZ</v>
      </c>
      <c r="W32" s="12"/>
      <c r="X32" s="12" t="s">
        <v>44</v>
      </c>
      <c r="Y32" s="6"/>
      <c r="Z32" s="6"/>
    </row>
    <row r="33" spans="1:26" x14ac:dyDescent="0.3">
      <c r="A33" s="18" t="s">
        <v>89</v>
      </c>
      <c r="B33" s="4">
        <v>4</v>
      </c>
      <c r="C33" s="4" t="str">
        <f>CONCATENATE("Endless Plan $ ",I33, " 4-weekly")</f>
        <v>Endless Plan $ 40 4-weekly</v>
      </c>
      <c r="D33" s="5" t="s">
        <v>37</v>
      </c>
      <c r="E33" s="6" t="s">
        <v>64</v>
      </c>
      <c r="F33" s="6" t="s">
        <v>99</v>
      </c>
      <c r="G33" s="6">
        <v>5</v>
      </c>
      <c r="H33" s="6" t="s">
        <v>66</v>
      </c>
      <c r="I33" s="7">
        <v>40</v>
      </c>
      <c r="J33" s="6">
        <v>28</v>
      </c>
      <c r="K33" s="8">
        <f>I33/J33</f>
        <v>1.4285714285714286</v>
      </c>
      <c r="L33" s="8">
        <f>K33*30</f>
        <v>42.857142857142861</v>
      </c>
      <c r="M33" s="13">
        <f>IF(J33&lt;&gt;365,(30/J33)*G33+W33,G33)</f>
        <v>6.0238095238095237</v>
      </c>
      <c r="N33" s="9">
        <f>L33/M33</f>
        <v>7.1146245059288544</v>
      </c>
      <c r="O33" s="10">
        <v>2</v>
      </c>
      <c r="P33" s="11" t="str">
        <f>VLOOKUP(O33,'value categories'!A:B,2,FALSE)</f>
        <v>Average value</v>
      </c>
      <c r="Q33" s="12" t="s">
        <v>31</v>
      </c>
      <c r="R33" s="12" t="s">
        <v>58</v>
      </c>
      <c r="S33" s="12" t="s">
        <v>55</v>
      </c>
      <c r="T33" s="12" t="s">
        <v>31</v>
      </c>
      <c r="U33" s="12" t="s">
        <v>31</v>
      </c>
      <c r="V33" s="12" t="str">
        <f>VLOOKUP(E33,networks!A:B,2,FALSE)</f>
        <v>Spark</v>
      </c>
      <c r="W33" s="12">
        <f>8/12</f>
        <v>0.66666666666666663</v>
      </c>
      <c r="X33" s="12" t="s">
        <v>34</v>
      </c>
      <c r="Y33" s="6" t="s">
        <v>67</v>
      </c>
      <c r="Z33" s="6"/>
    </row>
    <row r="34" spans="1:26" x14ac:dyDescent="0.3">
      <c r="A34" s="18" t="s">
        <v>89</v>
      </c>
      <c r="B34" s="4">
        <v>7</v>
      </c>
      <c r="C34" s="4"/>
      <c r="D34" s="5" t="s">
        <v>37</v>
      </c>
      <c r="E34" s="6" t="s">
        <v>46</v>
      </c>
      <c r="F34" s="6" t="s">
        <v>100</v>
      </c>
      <c r="G34" s="6">
        <v>4.5</v>
      </c>
      <c r="H34" s="6">
        <v>0</v>
      </c>
      <c r="I34" s="7">
        <v>40</v>
      </c>
      <c r="J34" s="6">
        <v>28</v>
      </c>
      <c r="K34" s="8">
        <f>I34/J34</f>
        <v>1.4285714285714286</v>
      </c>
      <c r="L34" s="8">
        <f>K34*30</f>
        <v>42.857142857142861</v>
      </c>
      <c r="M34" s="13">
        <f>IF(J34&lt;&gt;365,(30/J34)*G34+W34,G34)</f>
        <v>5.8214285714285712</v>
      </c>
      <c r="N34" s="9">
        <f>L34/M34</f>
        <v>7.3619631901840501</v>
      </c>
      <c r="O34" s="10">
        <v>2</v>
      </c>
      <c r="P34" s="11" t="str">
        <f>VLOOKUP(O34,'value categories'!A:B,2,FALSE)</f>
        <v>Average value</v>
      </c>
      <c r="Q34" s="12" t="s">
        <v>55</v>
      </c>
      <c r="R34" s="12"/>
      <c r="S34" s="12" t="s">
        <v>72</v>
      </c>
      <c r="T34" s="12" t="s">
        <v>55</v>
      </c>
      <c r="U34" s="12" t="s">
        <v>50</v>
      </c>
      <c r="V34" s="12" t="str">
        <f>VLOOKUP(E34,networks!A:B,2,FALSE)</f>
        <v>Spark</v>
      </c>
      <c r="W34" s="12">
        <v>1</v>
      </c>
      <c r="X34" s="12" t="s">
        <v>34</v>
      </c>
      <c r="Y34" s="6"/>
      <c r="Z34" s="6"/>
    </row>
    <row r="35" spans="1:26" x14ac:dyDescent="0.3">
      <c r="A35" s="18" t="s">
        <v>89</v>
      </c>
      <c r="B35" s="4">
        <v>2</v>
      </c>
      <c r="C35" s="4"/>
      <c r="D35" s="5" t="s">
        <v>37</v>
      </c>
      <c r="E35" s="6" t="s">
        <v>46</v>
      </c>
      <c r="F35" s="6" t="s">
        <v>104</v>
      </c>
      <c r="G35" s="6">
        <v>2</v>
      </c>
      <c r="H35" s="6">
        <v>300</v>
      </c>
      <c r="I35" s="7">
        <v>30</v>
      </c>
      <c r="J35" s="6">
        <v>28</v>
      </c>
      <c r="K35" s="8">
        <f>I35/J35</f>
        <v>1.0714285714285714</v>
      </c>
      <c r="L35" s="8">
        <f>K35*30</f>
        <v>32.142857142857139</v>
      </c>
      <c r="M35" s="13">
        <f>IF(J35&lt;&gt;365,(30/J35)*G35+W35,G35)</f>
        <v>4.1428571428571423</v>
      </c>
      <c r="N35" s="9">
        <f>L35/M35</f>
        <v>7.7586206896551726</v>
      </c>
      <c r="O35" s="10">
        <v>2</v>
      </c>
      <c r="P35" s="11" t="str">
        <f>VLOOKUP(O35,'value categories'!A:B,2,FALSE)</f>
        <v>Average value</v>
      </c>
      <c r="Q35" s="12" t="s">
        <v>55</v>
      </c>
      <c r="R35" s="12"/>
      <c r="S35" s="12" t="s">
        <v>72</v>
      </c>
      <c r="T35" s="12" t="s">
        <v>31</v>
      </c>
      <c r="U35" s="12" t="s">
        <v>50</v>
      </c>
      <c r="V35" s="12" t="str">
        <f>VLOOKUP(E35,networks!A:B,2,FALSE)</f>
        <v>Spark</v>
      </c>
      <c r="W35" s="12">
        <v>2</v>
      </c>
      <c r="X35" s="12" t="s">
        <v>34</v>
      </c>
      <c r="Y35" s="6" t="s">
        <v>73</v>
      </c>
      <c r="Z35" s="6"/>
    </row>
    <row r="36" spans="1:26" x14ac:dyDescent="0.3">
      <c r="A36" s="18" t="s">
        <v>89</v>
      </c>
      <c r="B36" s="4">
        <v>3</v>
      </c>
      <c r="C36" s="4"/>
      <c r="D36" s="5" t="s">
        <v>37</v>
      </c>
      <c r="E36" s="6" t="s">
        <v>46</v>
      </c>
      <c r="F36" s="6" t="s">
        <v>108</v>
      </c>
      <c r="G36" s="6">
        <v>4</v>
      </c>
      <c r="H36" s="6">
        <v>500</v>
      </c>
      <c r="I36" s="7">
        <v>50</v>
      </c>
      <c r="J36" s="6">
        <v>28</v>
      </c>
      <c r="K36" s="8">
        <f>I36/J36</f>
        <v>1.7857142857142858</v>
      </c>
      <c r="L36" s="8">
        <f>K36*30</f>
        <v>53.571428571428577</v>
      </c>
      <c r="M36" s="13">
        <f>IF(J36&lt;&gt;365,(30/J36)*G36+W36,G36)</f>
        <v>6.2857142857142856</v>
      </c>
      <c r="N36" s="9">
        <f>L36/M36</f>
        <v>8.5227272727272734</v>
      </c>
      <c r="O36" s="10">
        <v>2</v>
      </c>
      <c r="P36" s="11" t="str">
        <f>VLOOKUP(O36,'value categories'!A:B,2,FALSE)</f>
        <v>Average value</v>
      </c>
      <c r="Q36" s="12" t="s">
        <v>55</v>
      </c>
      <c r="R36" s="12"/>
      <c r="S36" s="12" t="s">
        <v>72</v>
      </c>
      <c r="T36" s="12" t="s">
        <v>31</v>
      </c>
      <c r="U36" s="12" t="s">
        <v>50</v>
      </c>
      <c r="V36" s="12" t="str">
        <f>VLOOKUP(E36,networks!A:B,2,FALSE)</f>
        <v>Spark</v>
      </c>
      <c r="W36" s="12">
        <v>2</v>
      </c>
      <c r="X36" s="12" t="s">
        <v>34</v>
      </c>
      <c r="Y36" s="6" t="s">
        <v>73</v>
      </c>
      <c r="Z36" s="6"/>
    </row>
    <row r="37" spans="1:26" x14ac:dyDescent="0.3">
      <c r="A37" s="18" t="s">
        <v>89</v>
      </c>
      <c r="B37" s="4">
        <v>2</v>
      </c>
      <c r="C37" s="4" t="str">
        <f>CONCATENATE(G37,"GB Carryover data")</f>
        <v>5GB Carryover data</v>
      </c>
      <c r="D37" s="5" t="s">
        <v>37</v>
      </c>
      <c r="E37" s="6" t="s">
        <v>52</v>
      </c>
      <c r="F37" s="6" t="s">
        <v>110</v>
      </c>
      <c r="G37" s="6">
        <v>5</v>
      </c>
      <c r="H37" s="6" t="s">
        <v>29</v>
      </c>
      <c r="I37" s="7">
        <v>45</v>
      </c>
      <c r="J37" s="6">
        <v>30</v>
      </c>
      <c r="K37" s="8">
        <f>I37/J37</f>
        <v>1.5</v>
      </c>
      <c r="L37" s="8">
        <f>K37*30</f>
        <v>45</v>
      </c>
      <c r="M37" s="13">
        <f>IF(J37&lt;&gt;365,(30/J37)*G37+W37,G37)</f>
        <v>5</v>
      </c>
      <c r="N37" s="9">
        <f>L37/M37</f>
        <v>9</v>
      </c>
      <c r="O37" s="10">
        <v>3</v>
      </c>
      <c r="P37" s="11" t="str">
        <f>VLOOKUP(O37,'value categories'!A:B,2,FALSE)</f>
        <v>Below average value</v>
      </c>
      <c r="Q37" s="12" t="s">
        <v>55</v>
      </c>
      <c r="R37" s="12"/>
      <c r="S37" s="12" t="s">
        <v>82</v>
      </c>
      <c r="T37" s="12" t="s">
        <v>31</v>
      </c>
      <c r="U37" s="12" t="s">
        <v>31</v>
      </c>
      <c r="V37" s="12" t="str">
        <f>VLOOKUP(E37,networks!A:B,2,FALSE)</f>
        <v>2degrees</v>
      </c>
      <c r="W37" s="12"/>
      <c r="X37" s="12" t="s">
        <v>44</v>
      </c>
      <c r="Y37" s="6" t="s">
        <v>56</v>
      </c>
      <c r="Z37" s="6"/>
    </row>
    <row r="38" spans="1:26" x14ac:dyDescent="0.3">
      <c r="A38" s="18" t="s">
        <v>89</v>
      </c>
      <c r="B38" s="4">
        <v>1</v>
      </c>
      <c r="C38" s="4"/>
      <c r="D38" s="5" t="s">
        <v>37</v>
      </c>
      <c r="E38" s="6" t="s">
        <v>41</v>
      </c>
      <c r="F38" s="6" t="s">
        <v>111</v>
      </c>
      <c r="G38" s="6">
        <v>5</v>
      </c>
      <c r="H38" s="6" t="s">
        <v>29</v>
      </c>
      <c r="I38" s="7">
        <v>45</v>
      </c>
      <c r="J38" s="6">
        <v>30</v>
      </c>
      <c r="K38" s="8">
        <f>I38/J38</f>
        <v>1.5</v>
      </c>
      <c r="L38" s="8">
        <f>K38*30</f>
        <v>45</v>
      </c>
      <c r="M38" s="13">
        <f>IF(J38&lt;&gt;365,(30/J38)*G38+W38,G38)</f>
        <v>5</v>
      </c>
      <c r="N38" s="9">
        <f>L38/M38</f>
        <v>9</v>
      </c>
      <c r="O38" s="10">
        <v>3</v>
      </c>
      <c r="P38" s="11" t="str">
        <f>VLOOKUP(O38,'value categories'!A:B,2,FALSE)</f>
        <v>Below average value</v>
      </c>
      <c r="Q38" s="12" t="s">
        <v>31</v>
      </c>
      <c r="R38" s="12" t="s">
        <v>85</v>
      </c>
      <c r="S38" s="12" t="s">
        <v>43</v>
      </c>
      <c r="T38" s="12" t="s">
        <v>31</v>
      </c>
      <c r="U38" s="12" t="s">
        <v>31</v>
      </c>
      <c r="V38" s="12" t="str">
        <f>VLOOKUP(E38,networks!A:B,2,FALSE)</f>
        <v>OneNZ</v>
      </c>
      <c r="W38" s="12"/>
      <c r="X38" s="12" t="s">
        <v>44</v>
      </c>
      <c r="Y38" s="6"/>
      <c r="Z38" s="6"/>
    </row>
    <row r="39" spans="1:26" x14ac:dyDescent="0.3">
      <c r="A39" s="18" t="s">
        <v>89</v>
      </c>
      <c r="B39" s="4">
        <v>3</v>
      </c>
      <c r="C39" s="4"/>
      <c r="D39" s="5" t="s">
        <v>37</v>
      </c>
      <c r="E39" s="6" t="s">
        <v>87</v>
      </c>
      <c r="F39" s="6" t="s">
        <v>115</v>
      </c>
      <c r="G39" s="6">
        <v>6</v>
      </c>
      <c r="H39" s="6" t="s">
        <v>29</v>
      </c>
      <c r="I39" s="7">
        <v>43</v>
      </c>
      <c r="J39" s="6">
        <v>30</v>
      </c>
      <c r="K39" s="8">
        <v>2</v>
      </c>
      <c r="L39" s="8">
        <v>60</v>
      </c>
      <c r="M39" s="13">
        <f>IF(J39&lt;&gt;365,(30/J39)*G39+W39,G39)</f>
        <v>6</v>
      </c>
      <c r="N39" s="9">
        <f>L39/M39</f>
        <v>10</v>
      </c>
      <c r="O39" s="10">
        <v>3</v>
      </c>
      <c r="P39" s="11" t="str">
        <f>VLOOKUP(O39,'value categories'!A:B,2,FALSE)</f>
        <v>Below average value</v>
      </c>
      <c r="Q39" s="12" t="s">
        <v>55</v>
      </c>
      <c r="R39" s="12"/>
      <c r="S39" s="12" t="s">
        <v>31</v>
      </c>
      <c r="T39" s="12" t="s">
        <v>50</v>
      </c>
      <c r="U39" s="12" t="s">
        <v>50</v>
      </c>
      <c r="V39" s="12" t="str">
        <f>VLOOKUP(E39,networks!A:B,2,FALSE)</f>
        <v>2degrees</v>
      </c>
      <c r="W39" s="12"/>
      <c r="X39" s="12" t="s">
        <v>44</v>
      </c>
      <c r="Y39" s="6"/>
      <c r="Z39" s="6"/>
    </row>
    <row r="40" spans="1:26" x14ac:dyDescent="0.3">
      <c r="A40" s="18" t="s">
        <v>89</v>
      </c>
      <c r="B40" s="4">
        <v>3</v>
      </c>
      <c r="C40" s="4" t="str">
        <f>CONCATENATE(G40,"GB Carryover data")</f>
        <v>2GB Carryover data</v>
      </c>
      <c r="D40" s="5" t="s">
        <v>37</v>
      </c>
      <c r="E40" s="6" t="s">
        <v>52</v>
      </c>
      <c r="F40" s="6" t="s">
        <v>116</v>
      </c>
      <c r="G40" s="6">
        <v>2</v>
      </c>
      <c r="H40" s="6" t="s">
        <v>29</v>
      </c>
      <c r="I40" s="7">
        <v>20</v>
      </c>
      <c r="J40" s="6">
        <v>14</v>
      </c>
      <c r="K40" s="8">
        <f>I40/J40</f>
        <v>1.4285714285714286</v>
      </c>
      <c r="L40" s="8">
        <f>K40*30</f>
        <v>42.857142857142861</v>
      </c>
      <c r="M40" s="13">
        <f>IF(J40&lt;&gt;365,(30/J40)*G40+W40,G40)</f>
        <v>4.2857142857142856</v>
      </c>
      <c r="N40" s="9">
        <f>L40/M40</f>
        <v>10.000000000000002</v>
      </c>
      <c r="O40" s="10">
        <v>3</v>
      </c>
      <c r="P40" s="11" t="str">
        <f>VLOOKUP(O40,'value categories'!A:B,2,FALSE)</f>
        <v>Below average value</v>
      </c>
      <c r="Q40" s="12" t="s">
        <v>55</v>
      </c>
      <c r="R40" s="12"/>
      <c r="S40" s="12" t="s">
        <v>82</v>
      </c>
      <c r="T40" s="12" t="s">
        <v>31</v>
      </c>
      <c r="U40" s="12" t="s">
        <v>31</v>
      </c>
      <c r="V40" s="12" t="str">
        <f>VLOOKUP(E40,networks!A:B,2,FALSE)</f>
        <v>2degrees</v>
      </c>
      <c r="W40" s="12"/>
      <c r="X40" s="12" t="s">
        <v>34</v>
      </c>
      <c r="Y40" s="6" t="s">
        <v>56</v>
      </c>
      <c r="Z40" s="6"/>
    </row>
    <row r="41" spans="1:26" x14ac:dyDescent="0.3">
      <c r="A41" s="19" t="s">
        <v>26</v>
      </c>
      <c r="B41" s="4">
        <v>1</v>
      </c>
      <c r="C41" s="4"/>
      <c r="D41" s="5">
        <v>1</v>
      </c>
      <c r="E41" s="6" t="s">
        <v>27</v>
      </c>
      <c r="F41" s="6" t="s">
        <v>28</v>
      </c>
      <c r="G41" s="6" t="s">
        <v>29</v>
      </c>
      <c r="H41" s="6" t="s">
        <v>29</v>
      </c>
      <c r="I41" s="7">
        <v>399</v>
      </c>
      <c r="J41" s="6">
        <v>365</v>
      </c>
      <c r="K41" s="8">
        <f>I41/J41</f>
        <v>1.0931506849315069</v>
      </c>
      <c r="L41" s="8">
        <f>K41*30</f>
        <v>32.794520547945204</v>
      </c>
      <c r="M41" s="20">
        <v>150</v>
      </c>
      <c r="N41" s="9">
        <f>L41/M41</f>
        <v>0.21863013698630135</v>
      </c>
      <c r="O41" s="10">
        <v>1</v>
      </c>
      <c r="P41" s="11" t="str">
        <f>VLOOKUP(O41,'value categories'!A:B,2,FALSE)</f>
        <v>Good value</v>
      </c>
      <c r="Q41" s="12" t="s">
        <v>31</v>
      </c>
      <c r="R41" s="12" t="s">
        <v>32</v>
      </c>
      <c r="S41" s="12" t="s">
        <v>33</v>
      </c>
      <c r="T41" s="12" t="s">
        <v>31</v>
      </c>
      <c r="U41" s="12" t="s">
        <v>31</v>
      </c>
      <c r="V41" s="12" t="str">
        <f>VLOOKUP(E41,networks!A:B,2,FALSE)</f>
        <v>OneNZ</v>
      </c>
      <c r="W41" s="12"/>
      <c r="X41" s="12" t="s">
        <v>34</v>
      </c>
      <c r="Y41" s="6"/>
      <c r="Z41" s="6"/>
    </row>
    <row r="42" spans="1:26" x14ac:dyDescent="0.3">
      <c r="A42" s="19" t="s">
        <v>26</v>
      </c>
      <c r="B42" s="4">
        <v>1</v>
      </c>
      <c r="C42" s="4"/>
      <c r="D42" s="5" t="s">
        <v>133</v>
      </c>
      <c r="E42" s="6" t="s">
        <v>27</v>
      </c>
      <c r="F42" s="6" t="s">
        <v>35</v>
      </c>
      <c r="G42" s="6" t="s">
        <v>29</v>
      </c>
      <c r="H42" s="6" t="s">
        <v>29</v>
      </c>
      <c r="I42" s="7">
        <v>40</v>
      </c>
      <c r="J42" s="6">
        <v>30</v>
      </c>
      <c r="K42" s="8">
        <f>I42/J42</f>
        <v>1.3333333333333333</v>
      </c>
      <c r="L42" s="8">
        <f>K42*30</f>
        <v>40</v>
      </c>
      <c r="M42" s="20">
        <v>150</v>
      </c>
      <c r="N42" s="9">
        <f>L42/M42</f>
        <v>0.26666666666666666</v>
      </c>
      <c r="O42" s="10">
        <v>1</v>
      </c>
      <c r="P42" s="11" t="str">
        <f>VLOOKUP(O42,'value categories'!A:B,2,FALSE)</f>
        <v>Good value</v>
      </c>
      <c r="Q42" s="12" t="s">
        <v>31</v>
      </c>
      <c r="R42" s="12" t="s">
        <v>32</v>
      </c>
      <c r="S42" s="12" t="s">
        <v>33</v>
      </c>
      <c r="T42" s="12" t="s">
        <v>31</v>
      </c>
      <c r="U42" s="12" t="s">
        <v>31</v>
      </c>
      <c r="V42" s="12" t="str">
        <f>VLOOKUP(E42,networks!A:B,2,FALSE)</f>
        <v>OneNZ</v>
      </c>
      <c r="W42" s="12"/>
      <c r="X42" s="12" t="s">
        <v>34</v>
      </c>
      <c r="Y42" s="6"/>
      <c r="Z42" s="6" t="s">
        <v>36</v>
      </c>
    </row>
    <row r="43" spans="1:26" x14ac:dyDescent="0.3">
      <c r="A43" s="19" t="s">
        <v>26</v>
      </c>
      <c r="B43" s="4">
        <v>2</v>
      </c>
      <c r="C43" s="4"/>
      <c r="D43" s="5" t="s">
        <v>37</v>
      </c>
      <c r="E43" s="6" t="s">
        <v>27</v>
      </c>
      <c r="F43" s="6" t="s">
        <v>38</v>
      </c>
      <c r="G43" s="6" t="s">
        <v>29</v>
      </c>
      <c r="H43" s="6" t="s">
        <v>29</v>
      </c>
      <c r="I43" s="7">
        <v>499</v>
      </c>
      <c r="J43" s="6">
        <v>365</v>
      </c>
      <c r="K43" s="8">
        <f>I43/J43</f>
        <v>1.3671232876712329</v>
      </c>
      <c r="L43" s="8">
        <f>K43*30</f>
        <v>41.013698630136986</v>
      </c>
      <c r="M43" s="20">
        <v>150</v>
      </c>
      <c r="N43" s="9">
        <f>L43/M43</f>
        <v>0.27342465753424655</v>
      </c>
      <c r="O43" s="10">
        <v>1</v>
      </c>
      <c r="P43" s="11" t="str">
        <f>VLOOKUP(O43,'value categories'!A:B,2,FALSE)</f>
        <v>Good value</v>
      </c>
      <c r="Q43" s="12" t="s">
        <v>31</v>
      </c>
      <c r="R43" s="12" t="s">
        <v>32</v>
      </c>
      <c r="S43" s="12" t="s">
        <v>33</v>
      </c>
      <c r="T43" s="12" t="s">
        <v>31</v>
      </c>
      <c r="U43" s="12" t="s">
        <v>31</v>
      </c>
      <c r="V43" s="12" t="str">
        <f>VLOOKUP(E43,networks!A:B,2,FALSE)</f>
        <v>OneNZ</v>
      </c>
      <c r="W43" s="12"/>
      <c r="X43" s="12" t="s">
        <v>34</v>
      </c>
      <c r="Y43" s="6"/>
      <c r="Z43" s="6"/>
    </row>
    <row r="44" spans="1:26" x14ac:dyDescent="0.3">
      <c r="A44" s="19" t="s">
        <v>26</v>
      </c>
      <c r="B44" s="4">
        <v>2</v>
      </c>
      <c r="C44" s="4"/>
      <c r="D44" s="5" t="s">
        <v>37</v>
      </c>
      <c r="E44" s="6" t="s">
        <v>27</v>
      </c>
      <c r="F44" s="6" t="s">
        <v>39</v>
      </c>
      <c r="G44" s="6" t="s">
        <v>29</v>
      </c>
      <c r="H44" s="6" t="s">
        <v>29</v>
      </c>
      <c r="I44" s="7">
        <v>50</v>
      </c>
      <c r="J44" s="6">
        <v>30</v>
      </c>
      <c r="K44" s="8">
        <f>I44/J44</f>
        <v>1.6666666666666667</v>
      </c>
      <c r="L44" s="8">
        <f>K44*30</f>
        <v>50</v>
      </c>
      <c r="M44" s="20">
        <v>150</v>
      </c>
      <c r="N44" s="9">
        <f>L44/M44</f>
        <v>0.33333333333333331</v>
      </c>
      <c r="O44" s="10">
        <v>1</v>
      </c>
      <c r="P44" s="11" t="str">
        <f>VLOOKUP(O44,'value categories'!A:B,2,FALSE)</f>
        <v>Good value</v>
      </c>
      <c r="Q44" s="12" t="s">
        <v>31</v>
      </c>
      <c r="R44" s="12" t="s">
        <v>32</v>
      </c>
      <c r="S44" s="12" t="s">
        <v>33</v>
      </c>
      <c r="T44" s="12" t="s">
        <v>31</v>
      </c>
      <c r="U44" s="12" t="s">
        <v>31</v>
      </c>
      <c r="V44" s="12" t="str">
        <f>VLOOKUP(E44,networks!A:B,2,FALSE)</f>
        <v>OneNZ</v>
      </c>
      <c r="W44" s="12"/>
      <c r="X44" s="12" t="s">
        <v>34</v>
      </c>
      <c r="Y44" s="6"/>
      <c r="Z44" s="6" t="s">
        <v>36</v>
      </c>
    </row>
    <row r="45" spans="1:26" x14ac:dyDescent="0.3">
      <c r="A45" s="19" t="s">
        <v>26</v>
      </c>
      <c r="B45" s="4">
        <v>3</v>
      </c>
      <c r="C45" s="4"/>
      <c r="D45" s="5" t="s">
        <v>37</v>
      </c>
      <c r="E45" s="6" t="s">
        <v>27</v>
      </c>
      <c r="F45" s="6" t="s">
        <v>40</v>
      </c>
      <c r="G45" s="6" t="s">
        <v>29</v>
      </c>
      <c r="H45" s="6" t="s">
        <v>29</v>
      </c>
      <c r="I45" s="7">
        <v>799</v>
      </c>
      <c r="J45" s="6">
        <v>365</v>
      </c>
      <c r="K45" s="8">
        <f>I45/J45</f>
        <v>2.1890410958904107</v>
      </c>
      <c r="L45" s="8">
        <f>K45*30</f>
        <v>65.671232876712324</v>
      </c>
      <c r="M45" s="20">
        <v>150</v>
      </c>
      <c r="N45" s="9">
        <f>L45/M45</f>
        <v>0.43780821917808216</v>
      </c>
      <c r="O45" s="10">
        <v>1</v>
      </c>
      <c r="P45" s="11" t="str">
        <f>VLOOKUP(O45,'value categories'!A:B,2,FALSE)</f>
        <v>Good value</v>
      </c>
      <c r="Q45" s="12" t="s">
        <v>31</v>
      </c>
      <c r="R45" s="12" t="s">
        <v>32</v>
      </c>
      <c r="S45" s="12" t="s">
        <v>33</v>
      </c>
      <c r="T45" s="12" t="s">
        <v>31</v>
      </c>
      <c r="U45" s="12" t="s">
        <v>31</v>
      </c>
      <c r="V45" s="12" t="str">
        <f>VLOOKUP(E45,networks!A:B,2,FALSE)</f>
        <v>OneNZ</v>
      </c>
      <c r="W45" s="12"/>
      <c r="X45" s="12" t="s">
        <v>34</v>
      </c>
      <c r="Y45" s="6"/>
      <c r="Z45" s="6"/>
    </row>
    <row r="46" spans="1:26" x14ac:dyDescent="0.3">
      <c r="A46" s="19" t="s">
        <v>26</v>
      </c>
      <c r="B46" s="4">
        <v>3</v>
      </c>
      <c r="C46" s="4"/>
      <c r="D46" s="5">
        <v>2</v>
      </c>
      <c r="E46" s="6" t="s">
        <v>41</v>
      </c>
      <c r="F46" s="6" t="s">
        <v>42</v>
      </c>
      <c r="G46" s="6" t="s">
        <v>29</v>
      </c>
      <c r="H46" s="6" t="s">
        <v>29</v>
      </c>
      <c r="I46" s="7">
        <v>80</v>
      </c>
      <c r="J46" s="6">
        <v>30</v>
      </c>
      <c r="K46" s="8">
        <f>I46/J46</f>
        <v>2.6666666666666665</v>
      </c>
      <c r="L46" s="8">
        <f>K46*30</f>
        <v>80</v>
      </c>
      <c r="M46" s="20">
        <v>150</v>
      </c>
      <c r="N46" s="9">
        <f>L46/M46</f>
        <v>0.53333333333333333</v>
      </c>
      <c r="O46" s="10">
        <v>1</v>
      </c>
      <c r="P46" s="11" t="str">
        <f>VLOOKUP(O46,'value categories'!A:B,2,FALSE)</f>
        <v>Good value</v>
      </c>
      <c r="Q46" s="12" t="s">
        <v>31</v>
      </c>
      <c r="R46" s="12" t="s">
        <v>32</v>
      </c>
      <c r="S46" s="12" t="s">
        <v>43</v>
      </c>
      <c r="T46" s="12" t="s">
        <v>31</v>
      </c>
      <c r="U46" s="12" t="s">
        <v>31</v>
      </c>
      <c r="V46" s="12" t="str">
        <f>VLOOKUP(E46,networks!A:B,2,FALSE)</f>
        <v>OneNZ</v>
      </c>
      <c r="W46" s="12"/>
      <c r="X46" s="12" t="s">
        <v>44</v>
      </c>
      <c r="Y46" s="6"/>
      <c r="Z46" s="6"/>
    </row>
    <row r="47" spans="1:26" x14ac:dyDescent="0.3">
      <c r="A47" s="19" t="s">
        <v>26</v>
      </c>
      <c r="B47" s="4">
        <v>3</v>
      </c>
      <c r="C47" s="4"/>
      <c r="D47" s="5" t="s">
        <v>37</v>
      </c>
      <c r="E47" s="6" t="s">
        <v>27</v>
      </c>
      <c r="F47" s="6" t="s">
        <v>45</v>
      </c>
      <c r="G47" s="6" t="s">
        <v>29</v>
      </c>
      <c r="H47" s="6" t="s">
        <v>29</v>
      </c>
      <c r="I47" s="7">
        <v>80</v>
      </c>
      <c r="J47" s="6">
        <v>30</v>
      </c>
      <c r="K47" s="8">
        <f>I47/J47</f>
        <v>2.6666666666666665</v>
      </c>
      <c r="L47" s="8">
        <f>K47*30</f>
        <v>80</v>
      </c>
      <c r="M47" s="20">
        <v>150</v>
      </c>
      <c r="N47" s="9">
        <f>L47/M47</f>
        <v>0.53333333333333333</v>
      </c>
      <c r="O47" s="10">
        <v>1</v>
      </c>
      <c r="P47" s="11" t="str">
        <f>VLOOKUP(O47,'value categories'!A:B,2,FALSE)</f>
        <v>Good value</v>
      </c>
      <c r="Q47" s="12" t="s">
        <v>31</v>
      </c>
      <c r="R47" s="12" t="s">
        <v>32</v>
      </c>
      <c r="S47" s="12" t="s">
        <v>33</v>
      </c>
      <c r="T47" s="12" t="s">
        <v>31</v>
      </c>
      <c r="U47" s="12" t="s">
        <v>31</v>
      </c>
      <c r="V47" s="12" t="str">
        <f>VLOOKUP(E47,networks!A:B,2,FALSE)</f>
        <v>OneNZ</v>
      </c>
      <c r="W47" s="12"/>
      <c r="X47" s="12" t="s">
        <v>34</v>
      </c>
      <c r="Y47" s="6"/>
      <c r="Z47" s="6" t="s">
        <v>36</v>
      </c>
    </row>
    <row r="48" spans="1:26" x14ac:dyDescent="0.3">
      <c r="A48" s="19" t="s">
        <v>26</v>
      </c>
      <c r="B48" s="4">
        <v>3</v>
      </c>
      <c r="C48" s="4"/>
      <c r="D48" s="5" t="s">
        <v>37</v>
      </c>
      <c r="E48" s="6" t="s">
        <v>46</v>
      </c>
      <c r="F48" s="6" t="s">
        <v>47</v>
      </c>
      <c r="G48" s="6" t="s">
        <v>48</v>
      </c>
      <c r="H48" s="6" t="s">
        <v>29</v>
      </c>
      <c r="I48" s="7">
        <v>100</v>
      </c>
      <c r="J48" s="6">
        <v>30</v>
      </c>
      <c r="K48" s="8">
        <f>I48/J48</f>
        <v>3.3333333333333335</v>
      </c>
      <c r="L48" s="8">
        <f>K48*30</f>
        <v>100</v>
      </c>
      <c r="M48" s="20">
        <v>150</v>
      </c>
      <c r="N48" s="9">
        <f>L48/M48</f>
        <v>0.66666666666666663</v>
      </c>
      <c r="O48" s="10">
        <v>1</v>
      </c>
      <c r="P48" s="11" t="str">
        <f>VLOOKUP(O48,'value categories'!A:B,2,FALSE)</f>
        <v>Good value</v>
      </c>
      <c r="Q48" s="12" t="s">
        <v>31</v>
      </c>
      <c r="R48" s="12" t="s">
        <v>32</v>
      </c>
      <c r="S48" s="12" t="s">
        <v>49</v>
      </c>
      <c r="T48" s="12" t="s">
        <v>31</v>
      </c>
      <c r="U48" s="12" t="s">
        <v>50</v>
      </c>
      <c r="V48" s="12" t="str">
        <f>VLOOKUP(E48,networks!A:B,2,FALSE)</f>
        <v>Spark</v>
      </c>
      <c r="W48" s="12"/>
      <c r="X48" s="12" t="s">
        <v>44</v>
      </c>
      <c r="Y48" s="6" t="s">
        <v>51</v>
      </c>
      <c r="Z48" s="6"/>
    </row>
    <row r="49" spans="1:26" x14ac:dyDescent="0.3">
      <c r="A49" s="19" t="s">
        <v>26</v>
      </c>
      <c r="B49" s="4">
        <v>6</v>
      </c>
      <c r="C49" s="4" t="str">
        <f>CONCATENATE(G49,"GB Carryover data")</f>
        <v>120GB Carryover data</v>
      </c>
      <c r="D49" s="5" t="s">
        <v>37</v>
      </c>
      <c r="E49" s="6" t="s">
        <v>52</v>
      </c>
      <c r="F49" s="6" t="s">
        <v>53</v>
      </c>
      <c r="G49" s="6">
        <v>120</v>
      </c>
      <c r="H49" s="6" t="s">
        <v>29</v>
      </c>
      <c r="I49" s="7">
        <v>85</v>
      </c>
      <c r="J49" s="6">
        <v>30</v>
      </c>
      <c r="K49" s="8">
        <f>I49/J49</f>
        <v>2.8333333333333335</v>
      </c>
      <c r="L49" s="8">
        <f>K49*30</f>
        <v>85</v>
      </c>
      <c r="M49" s="13">
        <f>IF(J49&lt;&gt;365,(30/J49)*G49+W49,G49)</f>
        <v>120</v>
      </c>
      <c r="N49" s="9">
        <f>L49/M49</f>
        <v>0.70833333333333337</v>
      </c>
      <c r="O49" s="10">
        <v>1</v>
      </c>
      <c r="P49" s="11" t="str">
        <f>VLOOKUP(O49,'value categories'!A:B,2,FALSE)</f>
        <v>Good value</v>
      </c>
      <c r="Q49" s="12" t="s">
        <v>31</v>
      </c>
      <c r="R49" s="12" t="s">
        <v>54</v>
      </c>
      <c r="S49" s="12" t="s">
        <v>55</v>
      </c>
      <c r="T49" s="12" t="s">
        <v>31</v>
      </c>
      <c r="U49" s="12" t="s">
        <v>31</v>
      </c>
      <c r="V49" s="12" t="str">
        <f>VLOOKUP(E49,networks!A:B,2,FALSE)</f>
        <v>2degrees</v>
      </c>
      <c r="W49" s="12"/>
      <c r="X49" s="12" t="s">
        <v>34</v>
      </c>
      <c r="Y49" s="6" t="s">
        <v>56</v>
      </c>
      <c r="Z49" s="6"/>
    </row>
    <row r="50" spans="1:26" x14ac:dyDescent="0.3">
      <c r="A50" s="19" t="s">
        <v>26</v>
      </c>
      <c r="B50" s="4">
        <v>4</v>
      </c>
      <c r="C50" s="4" t="str">
        <f>CONCATENATE(G50,"GB Carryover data")</f>
        <v>100GB Carryover data</v>
      </c>
      <c r="D50" s="5">
        <v>3</v>
      </c>
      <c r="E50" s="6" t="s">
        <v>52</v>
      </c>
      <c r="F50" s="6" t="s">
        <v>57</v>
      </c>
      <c r="G50" s="6">
        <v>100</v>
      </c>
      <c r="H50" s="6" t="s">
        <v>29</v>
      </c>
      <c r="I50" s="7">
        <v>75</v>
      </c>
      <c r="J50" s="6">
        <v>30</v>
      </c>
      <c r="K50" s="8">
        <f>I50/J50</f>
        <v>2.5</v>
      </c>
      <c r="L50" s="8">
        <f>K50*30</f>
        <v>75</v>
      </c>
      <c r="M50" s="13">
        <f>IF(J50&lt;&gt;365,(30/J50)*G50+W50,G50)</f>
        <v>100</v>
      </c>
      <c r="N50" s="9">
        <f>L50/M50</f>
        <v>0.75</v>
      </c>
      <c r="O50" s="10">
        <v>1</v>
      </c>
      <c r="P50" s="11" t="str">
        <f>VLOOKUP(O50,'value categories'!A:B,2,FALSE)</f>
        <v>Good value</v>
      </c>
      <c r="Q50" s="12" t="s">
        <v>31</v>
      </c>
      <c r="R50" s="12" t="s">
        <v>58</v>
      </c>
      <c r="S50" s="12" t="s">
        <v>55</v>
      </c>
      <c r="T50" s="12" t="s">
        <v>31</v>
      </c>
      <c r="U50" s="12" t="s">
        <v>31</v>
      </c>
      <c r="V50" s="12" t="str">
        <f>VLOOKUP(E50,networks!A:B,2,FALSE)</f>
        <v>2degrees</v>
      </c>
      <c r="W50" s="12"/>
      <c r="X50" s="12" t="s">
        <v>44</v>
      </c>
      <c r="Y50" s="6" t="s">
        <v>56</v>
      </c>
      <c r="Z50" s="6"/>
    </row>
    <row r="51" spans="1:26" x14ac:dyDescent="0.3">
      <c r="A51" s="19" t="s">
        <v>26</v>
      </c>
      <c r="B51" s="4">
        <v>3</v>
      </c>
      <c r="C51" s="4" t="s">
        <v>59</v>
      </c>
      <c r="D51" s="5" t="s">
        <v>37</v>
      </c>
      <c r="E51" s="6" t="s">
        <v>60</v>
      </c>
      <c r="F51" s="6" t="s">
        <v>61</v>
      </c>
      <c r="G51" s="6">
        <v>40</v>
      </c>
      <c r="H51" s="6" t="s">
        <v>29</v>
      </c>
      <c r="I51" s="7">
        <v>70</v>
      </c>
      <c r="J51" s="6">
        <v>30</v>
      </c>
      <c r="K51" s="8">
        <v>2</v>
      </c>
      <c r="L51" s="8">
        <v>60</v>
      </c>
      <c r="M51" s="13">
        <f>IF(J51&lt;&gt;365,(30/J51)*G51+W51,G51)</f>
        <v>40</v>
      </c>
      <c r="N51" s="9">
        <f>L51/M51</f>
        <v>1.5</v>
      </c>
      <c r="O51" s="10">
        <v>1</v>
      </c>
      <c r="P51" s="11" t="str">
        <f>VLOOKUP(O51,'value categories'!A:B,2,FALSE)</f>
        <v>Good value</v>
      </c>
      <c r="Q51" s="12" t="s">
        <v>31</v>
      </c>
      <c r="R51" s="12" t="s">
        <v>62</v>
      </c>
      <c r="S51" s="12" t="s">
        <v>33</v>
      </c>
      <c r="T51" s="12" t="s">
        <v>31</v>
      </c>
      <c r="U51" s="12" t="s">
        <v>50</v>
      </c>
      <c r="V51" s="12" t="str">
        <f>VLOOKUP(E51,networks!A:B,2,FALSE)</f>
        <v>OneNZ</v>
      </c>
      <c r="W51" s="12"/>
      <c r="X51" s="12" t="s">
        <v>44</v>
      </c>
      <c r="Y51" s="6"/>
      <c r="Z51" s="6"/>
    </row>
    <row r="52" spans="1:26" x14ac:dyDescent="0.3">
      <c r="A52" s="19" t="s">
        <v>26</v>
      </c>
      <c r="B52" s="4">
        <v>2</v>
      </c>
      <c r="C52" s="4"/>
      <c r="D52" s="5">
        <v>4</v>
      </c>
      <c r="E52" s="6" t="s">
        <v>46</v>
      </c>
      <c r="F52" s="6" t="s">
        <v>63</v>
      </c>
      <c r="G52" s="6">
        <v>50</v>
      </c>
      <c r="H52" s="6" t="s">
        <v>29</v>
      </c>
      <c r="I52" s="7">
        <v>85</v>
      </c>
      <c r="J52" s="6">
        <v>30</v>
      </c>
      <c r="K52" s="8">
        <f>I52/J52</f>
        <v>2.8333333333333335</v>
      </c>
      <c r="L52" s="8">
        <f>K52*30</f>
        <v>85</v>
      </c>
      <c r="M52" s="13">
        <f>IF(J52&lt;&gt;365,(30/J52)*G52+W52,G52)</f>
        <v>50</v>
      </c>
      <c r="N52" s="9">
        <f>L52/M52</f>
        <v>1.7</v>
      </c>
      <c r="O52" s="10">
        <v>1</v>
      </c>
      <c r="P52" s="11" t="str">
        <f>VLOOKUP(O52,'value categories'!A:B,2,FALSE)</f>
        <v>Good value</v>
      </c>
      <c r="Q52" s="12" t="s">
        <v>31</v>
      </c>
      <c r="R52" s="12"/>
      <c r="S52" s="12" t="s">
        <v>49</v>
      </c>
      <c r="T52" s="12" t="s">
        <v>31</v>
      </c>
      <c r="U52" s="12" t="s">
        <v>50</v>
      </c>
      <c r="V52" s="12" t="str">
        <f>VLOOKUP(E52,networks!A:B,2,FALSE)</f>
        <v>Spark</v>
      </c>
      <c r="W52" s="12"/>
      <c r="X52" s="12" t="s">
        <v>44</v>
      </c>
      <c r="Y52" s="6" t="s">
        <v>51</v>
      </c>
      <c r="Z52" s="6"/>
    </row>
    <row r="53" spans="1:26" x14ac:dyDescent="0.3">
      <c r="A53" s="19" t="s">
        <v>26</v>
      </c>
      <c r="B53" s="4">
        <v>6</v>
      </c>
      <c r="C53" s="4" t="str">
        <f>CONCATENATE("Endless Plan $ ",I53, " 4-weekly")</f>
        <v>Endless Plan $ 70 4-weekly</v>
      </c>
      <c r="D53" s="5" t="s">
        <v>37</v>
      </c>
      <c r="E53" s="6" t="s">
        <v>64</v>
      </c>
      <c r="F53" s="6" t="s">
        <v>65</v>
      </c>
      <c r="G53" s="6">
        <v>40</v>
      </c>
      <c r="H53" s="6" t="s">
        <v>66</v>
      </c>
      <c r="I53" s="7">
        <v>70</v>
      </c>
      <c r="J53" s="6">
        <v>28</v>
      </c>
      <c r="K53" s="8">
        <f>I53/J53</f>
        <v>2.5</v>
      </c>
      <c r="L53" s="8">
        <f>K53*30</f>
        <v>75</v>
      </c>
      <c r="M53" s="13">
        <f>IF(J53&lt;&gt;365,(30/J53)*G53+W53,G53)</f>
        <v>43.523809523809518</v>
      </c>
      <c r="N53" s="9">
        <f>L53/M53</f>
        <v>1.7231947483588623</v>
      </c>
      <c r="O53" s="10">
        <v>1</v>
      </c>
      <c r="P53" s="11" t="str">
        <f>VLOOKUP(O53,'value categories'!A:B,2,FALSE)</f>
        <v>Good value</v>
      </c>
      <c r="Q53" s="12" t="s">
        <v>31</v>
      </c>
      <c r="R53" s="12" t="s">
        <v>58</v>
      </c>
      <c r="S53" s="12" t="s">
        <v>55</v>
      </c>
      <c r="T53" s="12" t="s">
        <v>31</v>
      </c>
      <c r="U53" s="12" t="s">
        <v>31</v>
      </c>
      <c r="V53" s="12" t="str">
        <f>VLOOKUP(E53,networks!A:B,2,FALSE)</f>
        <v>Spark</v>
      </c>
      <c r="W53" s="12">
        <f>8/12</f>
        <v>0.66666666666666663</v>
      </c>
      <c r="X53" s="12" t="s">
        <v>34</v>
      </c>
      <c r="Y53" s="6" t="s">
        <v>67</v>
      </c>
      <c r="Z53" s="6"/>
    </row>
    <row r="54" spans="1:26" x14ac:dyDescent="0.3">
      <c r="A54" s="19" t="s">
        <v>26</v>
      </c>
      <c r="B54" s="4">
        <v>3</v>
      </c>
      <c r="C54" s="4"/>
      <c r="D54" s="5" t="s">
        <v>37</v>
      </c>
      <c r="E54" s="6" t="s">
        <v>68</v>
      </c>
      <c r="F54" s="6" t="s">
        <v>69</v>
      </c>
      <c r="G54" s="6">
        <v>15</v>
      </c>
      <c r="H54" s="6" t="s">
        <v>66</v>
      </c>
      <c r="I54" s="7">
        <v>330</v>
      </c>
      <c r="J54" s="6">
        <v>365</v>
      </c>
      <c r="K54" s="8">
        <f>I54/J54</f>
        <v>0.90410958904109584</v>
      </c>
      <c r="L54" s="8">
        <f>K54*30</f>
        <v>27.123287671232877</v>
      </c>
      <c r="M54" s="13">
        <f>IF(J54&lt;&gt;365,(30/J54)*G54+W54,G54)</f>
        <v>15</v>
      </c>
      <c r="N54" s="9">
        <f>L54/M54</f>
        <v>1.8082191780821917</v>
      </c>
      <c r="O54" s="10">
        <v>1</v>
      </c>
      <c r="P54" s="11" t="str">
        <f>VLOOKUP(O54,'value categories'!A:B,2,FALSE)</f>
        <v>Good value</v>
      </c>
      <c r="Q54" s="12" t="s">
        <v>55</v>
      </c>
      <c r="R54" s="12"/>
      <c r="S54" s="12" t="s">
        <v>55</v>
      </c>
      <c r="T54" s="12" t="s">
        <v>31</v>
      </c>
      <c r="U54" s="12" t="s">
        <v>31</v>
      </c>
      <c r="V54" s="12" t="str">
        <f>VLOOKUP(E54,networks!A:B,2,FALSE)</f>
        <v>OneNZ</v>
      </c>
      <c r="W54" s="12"/>
      <c r="X54" s="12" t="s">
        <v>34</v>
      </c>
      <c r="Y54" s="6"/>
      <c r="Z54" s="6"/>
    </row>
    <row r="55" spans="1:26" x14ac:dyDescent="0.3">
      <c r="A55" s="19" t="s">
        <v>26</v>
      </c>
      <c r="B55" s="4">
        <v>2</v>
      </c>
      <c r="C55" s="4" t="str">
        <f>CONCATENATE("Endless Plan $ ",I55, ", 7-days")</f>
        <v>Endless Plan $ 20, 7-days</v>
      </c>
      <c r="D55" s="5" t="s">
        <v>37</v>
      </c>
      <c r="E55" s="6" t="s">
        <v>64</v>
      </c>
      <c r="F55" s="6" t="s">
        <v>70</v>
      </c>
      <c r="G55" s="6">
        <v>10</v>
      </c>
      <c r="H55" s="6" t="s">
        <v>66</v>
      </c>
      <c r="I55" s="7">
        <v>20</v>
      </c>
      <c r="J55" s="6">
        <v>7</v>
      </c>
      <c r="K55" s="8">
        <f>I55/J55</f>
        <v>2.8571428571428572</v>
      </c>
      <c r="L55" s="8">
        <f>K55*30</f>
        <v>85.714285714285722</v>
      </c>
      <c r="M55" s="13">
        <f>IF(J55&lt;&gt;365,(30/J55)*G55+W55,G55)</f>
        <v>43.523809523809518</v>
      </c>
      <c r="N55" s="9">
        <f>L55/M55</f>
        <v>1.9693654266958429</v>
      </c>
      <c r="O55" s="10">
        <v>1</v>
      </c>
      <c r="P55" s="11" t="str">
        <f>VLOOKUP(O55,'value categories'!A:B,2,FALSE)</f>
        <v>Good value</v>
      </c>
      <c r="Q55" s="12" t="s">
        <v>31</v>
      </c>
      <c r="R55" s="12" t="s">
        <v>58</v>
      </c>
      <c r="S55" s="12" t="s">
        <v>55</v>
      </c>
      <c r="T55" s="12" t="s">
        <v>31</v>
      </c>
      <c r="U55" s="12" t="s">
        <v>31</v>
      </c>
      <c r="V55" s="12" t="str">
        <f>VLOOKUP(E55,networks!A:B,2,FALSE)</f>
        <v>Spark</v>
      </c>
      <c r="W55" s="12">
        <f>8/12</f>
        <v>0.66666666666666663</v>
      </c>
      <c r="X55" s="12" t="s">
        <v>34</v>
      </c>
      <c r="Y55" s="6" t="s">
        <v>67</v>
      </c>
      <c r="Z55" s="6"/>
    </row>
    <row r="56" spans="1:26" x14ac:dyDescent="0.3">
      <c r="A56" s="19" t="s">
        <v>26</v>
      </c>
      <c r="B56" s="4">
        <v>4</v>
      </c>
      <c r="C56" s="4"/>
      <c r="D56" s="5" t="s">
        <v>37</v>
      </c>
      <c r="E56" s="6" t="s">
        <v>46</v>
      </c>
      <c r="F56" s="6" t="s">
        <v>71</v>
      </c>
      <c r="G56" s="6">
        <v>40</v>
      </c>
      <c r="H56" s="6" t="s">
        <v>66</v>
      </c>
      <c r="I56" s="7">
        <v>80</v>
      </c>
      <c r="J56" s="6">
        <v>28</v>
      </c>
      <c r="K56" s="8">
        <f>I56/J56</f>
        <v>2.8571428571428572</v>
      </c>
      <c r="L56" s="8">
        <f>K56*30</f>
        <v>85.714285714285722</v>
      </c>
      <c r="M56" s="13">
        <f>IF(J56&lt;&gt;365,(30/J56)*G56+W56,G56)</f>
        <v>42.857142857142854</v>
      </c>
      <c r="N56" s="9">
        <f>L56/M56</f>
        <v>2.0000000000000004</v>
      </c>
      <c r="O56" s="10">
        <v>2</v>
      </c>
      <c r="P56" s="11" t="str">
        <f>VLOOKUP(O56,'value categories'!A:B,2,FALSE)</f>
        <v>Average value</v>
      </c>
      <c r="Q56" s="12" t="s">
        <v>31</v>
      </c>
      <c r="R56" s="12" t="s">
        <v>58</v>
      </c>
      <c r="S56" s="12" t="s">
        <v>72</v>
      </c>
      <c r="T56" s="12" t="s">
        <v>31</v>
      </c>
      <c r="U56" s="12" t="s">
        <v>50</v>
      </c>
      <c r="V56" s="12" t="str">
        <f>VLOOKUP(E56,networks!A:B,2,FALSE)</f>
        <v>Spark</v>
      </c>
      <c r="W56" s="12"/>
      <c r="X56" s="12" t="s">
        <v>34</v>
      </c>
      <c r="Y56" s="6" t="s">
        <v>73</v>
      </c>
      <c r="Z56" s="6"/>
    </row>
    <row r="57" spans="1:26" x14ac:dyDescent="0.3">
      <c r="A57" s="19" t="s">
        <v>26</v>
      </c>
      <c r="B57" s="4">
        <v>3</v>
      </c>
      <c r="C57" s="4"/>
      <c r="D57" s="5" t="s">
        <v>37</v>
      </c>
      <c r="E57" s="6" t="s">
        <v>68</v>
      </c>
      <c r="F57" s="6" t="s">
        <v>74</v>
      </c>
      <c r="G57" s="6">
        <v>15</v>
      </c>
      <c r="H57" s="6" t="s">
        <v>66</v>
      </c>
      <c r="I57" s="7">
        <v>35</v>
      </c>
      <c r="J57" s="6">
        <v>30</v>
      </c>
      <c r="K57" s="8">
        <f>I57/J57</f>
        <v>1.1666666666666667</v>
      </c>
      <c r="L57" s="8">
        <f>K57*30</f>
        <v>35</v>
      </c>
      <c r="M57" s="13">
        <f>IF(J57&lt;&gt;365,(30/J57)*G57+W57,G57)</f>
        <v>15</v>
      </c>
      <c r="N57" s="9">
        <f>L57/M57</f>
        <v>2.3333333333333335</v>
      </c>
      <c r="O57" s="10">
        <v>2</v>
      </c>
      <c r="P57" s="11" t="str">
        <f>VLOOKUP(O57,'value categories'!A:B,2,FALSE)</f>
        <v>Average value</v>
      </c>
      <c r="Q57" s="12" t="s">
        <v>55</v>
      </c>
      <c r="R57" s="12"/>
      <c r="S57" s="12" t="s">
        <v>55</v>
      </c>
      <c r="T57" s="12" t="s">
        <v>31</v>
      </c>
      <c r="U57" s="12" t="s">
        <v>31</v>
      </c>
      <c r="V57" s="12" t="str">
        <f>VLOOKUP(E57,networks!A:B,2,FALSE)</f>
        <v>OneNZ</v>
      </c>
      <c r="W57" s="12"/>
      <c r="X57" s="12" t="s">
        <v>34</v>
      </c>
      <c r="Y57" s="6"/>
      <c r="Z57" s="6"/>
    </row>
    <row r="58" spans="1:26" x14ac:dyDescent="0.3">
      <c r="A58" s="19" t="s">
        <v>26</v>
      </c>
      <c r="B58" s="4">
        <v>5</v>
      </c>
      <c r="C58" s="4" t="str">
        <f>CONCATENATE("$", I58," Combo ",G58,"GB Rollover Data")</f>
        <v>$45 Combo 15GB Rollover Data</v>
      </c>
      <c r="D58" s="5" t="s">
        <v>37</v>
      </c>
      <c r="E58" s="6" t="s">
        <v>134</v>
      </c>
      <c r="F58" s="6" t="s">
        <v>75</v>
      </c>
      <c r="G58" s="6">
        <v>15</v>
      </c>
      <c r="H58" s="6" t="s">
        <v>66</v>
      </c>
      <c r="I58" s="7">
        <v>45</v>
      </c>
      <c r="J58" s="6">
        <v>28</v>
      </c>
      <c r="K58" s="8">
        <f>I58/J58</f>
        <v>1.6071428571428572</v>
      </c>
      <c r="L58" s="8">
        <f>K58*30</f>
        <v>48.214285714285715</v>
      </c>
      <c r="M58" s="13">
        <f>IF(J58&lt;&gt;365,(30/J58)*G58+W58,G58)</f>
        <v>16.488095238095237</v>
      </c>
      <c r="N58" s="9">
        <f>L58/M58</f>
        <v>2.9241877256317692</v>
      </c>
      <c r="O58" s="10">
        <v>2</v>
      </c>
      <c r="P58" s="11" t="str">
        <f>VLOOKUP(O58,'value categories'!A:B,2,FALSE)</f>
        <v>Average value</v>
      </c>
      <c r="Q58" s="12" t="s">
        <v>55</v>
      </c>
      <c r="R58" s="12"/>
      <c r="S58" s="12" t="s">
        <v>31</v>
      </c>
      <c r="T58" s="12" t="s">
        <v>50</v>
      </c>
      <c r="U58" s="12" t="s">
        <v>50</v>
      </c>
      <c r="V58" s="12" t="str">
        <f>VLOOKUP(E58,networks!A:B,2,FALSE)</f>
        <v>2degrees</v>
      </c>
      <c r="W58" s="12">
        <f>5/12</f>
        <v>0.41666666666666669</v>
      </c>
      <c r="X58" s="12" t="s">
        <v>34</v>
      </c>
      <c r="Y58" s="6" t="s">
        <v>76</v>
      </c>
      <c r="Z58" s="6"/>
    </row>
    <row r="59" spans="1:26" x14ac:dyDescent="0.3">
      <c r="A59" s="19" t="s">
        <v>26</v>
      </c>
      <c r="B59" s="4">
        <v>2</v>
      </c>
      <c r="C59" s="4" t="s">
        <v>77</v>
      </c>
      <c r="D59" s="5" t="s">
        <v>37</v>
      </c>
      <c r="E59" s="6" t="s">
        <v>60</v>
      </c>
      <c r="F59" s="6" t="s">
        <v>78</v>
      </c>
      <c r="G59" s="6">
        <v>15</v>
      </c>
      <c r="H59" s="6" t="s">
        <v>29</v>
      </c>
      <c r="I59" s="7">
        <v>65</v>
      </c>
      <c r="J59" s="6">
        <v>30</v>
      </c>
      <c r="K59" s="8">
        <v>1.5</v>
      </c>
      <c r="L59" s="8">
        <v>45</v>
      </c>
      <c r="M59" s="13">
        <f>IF(J59&lt;&gt;365,(30/J59)*G59+W59,G59)</f>
        <v>15</v>
      </c>
      <c r="N59" s="9">
        <f>L59/M59</f>
        <v>3</v>
      </c>
      <c r="O59" s="10">
        <v>2</v>
      </c>
      <c r="P59" s="11" t="str">
        <f>VLOOKUP(O59,'value categories'!A:B,2,FALSE)</f>
        <v>Average value</v>
      </c>
      <c r="Q59" s="12" t="s">
        <v>31</v>
      </c>
      <c r="R59" s="12" t="s">
        <v>79</v>
      </c>
      <c r="S59" s="12" t="s">
        <v>33</v>
      </c>
      <c r="T59" s="12" t="s">
        <v>31</v>
      </c>
      <c r="U59" s="12" t="s">
        <v>50</v>
      </c>
      <c r="V59" s="12" t="str">
        <f>VLOOKUP(E59,networks!A:B,2,FALSE)</f>
        <v>OneNZ</v>
      </c>
      <c r="W59" s="12"/>
      <c r="X59" s="12" t="s">
        <v>44</v>
      </c>
      <c r="Y59" s="6"/>
      <c r="Z59" s="6"/>
    </row>
    <row r="60" spans="1:26" x14ac:dyDescent="0.3">
      <c r="A60" s="19" t="s">
        <v>26</v>
      </c>
      <c r="B60" s="4">
        <v>5</v>
      </c>
      <c r="C60" s="4" t="str">
        <f>CONCATENATE("Endless Plan $ ",I60, " 4-weekly")</f>
        <v>Endless Plan $ 50 4-weekly</v>
      </c>
      <c r="D60" s="5" t="s">
        <v>37</v>
      </c>
      <c r="E60" s="6" t="s">
        <v>64</v>
      </c>
      <c r="F60" s="6" t="s">
        <v>80</v>
      </c>
      <c r="G60" s="6">
        <v>15</v>
      </c>
      <c r="H60" s="6" t="s">
        <v>66</v>
      </c>
      <c r="I60" s="7">
        <v>50</v>
      </c>
      <c r="J60" s="6">
        <v>28</v>
      </c>
      <c r="K60" s="8">
        <f>I60/J60</f>
        <v>1.7857142857142858</v>
      </c>
      <c r="L60" s="8">
        <f>K60*30</f>
        <v>53.571428571428577</v>
      </c>
      <c r="M60" s="13">
        <f>IF(J60&lt;&gt;365,(30/J60)*G60+W60,G60)</f>
        <v>16.738095238095237</v>
      </c>
      <c r="N60" s="9">
        <f>L60/M60</f>
        <v>3.2005689900426746</v>
      </c>
      <c r="O60" s="10">
        <v>3</v>
      </c>
      <c r="P60" s="11" t="str">
        <f>VLOOKUP(O60,'value categories'!A:B,2,FALSE)</f>
        <v>Below average value</v>
      </c>
      <c r="Q60" s="12" t="s">
        <v>31</v>
      </c>
      <c r="R60" s="12" t="s">
        <v>58</v>
      </c>
      <c r="S60" s="12" t="s">
        <v>55</v>
      </c>
      <c r="T60" s="12" t="s">
        <v>31</v>
      </c>
      <c r="U60" s="12" t="s">
        <v>31</v>
      </c>
      <c r="V60" s="12" t="str">
        <f>VLOOKUP(E60,networks!A:B,2,FALSE)</f>
        <v>Spark</v>
      </c>
      <c r="W60" s="12">
        <f>8/12</f>
        <v>0.66666666666666663</v>
      </c>
      <c r="X60" s="12" t="s">
        <v>34</v>
      </c>
      <c r="Y60" s="6" t="s">
        <v>67</v>
      </c>
      <c r="Z60" s="6"/>
    </row>
    <row r="61" spans="1:26" x14ac:dyDescent="0.3">
      <c r="A61" s="19" t="s">
        <v>26</v>
      </c>
      <c r="B61" s="4">
        <v>5</v>
      </c>
      <c r="C61" s="4" t="str">
        <f>CONCATENATE(G61,"GB Carryover data")</f>
        <v>15GB Carryover data</v>
      </c>
      <c r="D61" s="5" t="s">
        <v>37</v>
      </c>
      <c r="E61" s="6" t="s">
        <v>52</v>
      </c>
      <c r="F61" s="6" t="s">
        <v>81</v>
      </c>
      <c r="G61" s="6">
        <v>15</v>
      </c>
      <c r="H61" s="6" t="s">
        <v>29</v>
      </c>
      <c r="I61" s="7">
        <v>60</v>
      </c>
      <c r="J61" s="6">
        <v>30</v>
      </c>
      <c r="K61" s="8">
        <f>I61/J61</f>
        <v>2</v>
      </c>
      <c r="L61" s="8">
        <f>K61*30</f>
        <v>60</v>
      </c>
      <c r="M61" s="13">
        <f>IF(J61&lt;&gt;365,(30/J61)*G61+W61,G61)</f>
        <v>15.625</v>
      </c>
      <c r="N61" s="9">
        <f>L61/M61</f>
        <v>3.84</v>
      </c>
      <c r="O61" s="10">
        <v>3</v>
      </c>
      <c r="P61" s="11" t="str">
        <f>VLOOKUP(O61,'value categories'!A:B,2,FALSE)</f>
        <v>Below average value</v>
      </c>
      <c r="Q61" s="12" t="s">
        <v>55</v>
      </c>
      <c r="R61" s="12"/>
      <c r="S61" s="12" t="s">
        <v>82</v>
      </c>
      <c r="T61" s="12" t="s">
        <v>31</v>
      </c>
      <c r="U61" s="12" t="s">
        <v>31</v>
      </c>
      <c r="V61" s="12" t="str">
        <f>VLOOKUP(E61,networks!A:B,2,FALSE)</f>
        <v>2degrees</v>
      </c>
      <c r="W61" s="12">
        <f>7.5/12</f>
        <v>0.625</v>
      </c>
      <c r="X61" s="12" t="s">
        <v>34</v>
      </c>
      <c r="Y61" s="6" t="s">
        <v>83</v>
      </c>
      <c r="Z61" s="6"/>
    </row>
    <row r="62" spans="1:26" x14ac:dyDescent="0.3">
      <c r="A62" s="19" t="s">
        <v>26</v>
      </c>
      <c r="B62" s="4">
        <v>3</v>
      </c>
      <c r="C62" s="4" t="str">
        <f>CONCATENATE(G62,"GB Carryover data")</f>
        <v>15GB Carryover data</v>
      </c>
      <c r="D62" s="5" t="s">
        <v>37</v>
      </c>
      <c r="E62" s="6" t="s">
        <v>52</v>
      </c>
      <c r="F62" s="6" t="s">
        <v>81</v>
      </c>
      <c r="G62" s="6">
        <v>15</v>
      </c>
      <c r="H62" s="6" t="s">
        <v>29</v>
      </c>
      <c r="I62" s="7">
        <v>60</v>
      </c>
      <c r="J62" s="6">
        <v>30</v>
      </c>
      <c r="K62" s="8">
        <f>I62/J62</f>
        <v>2</v>
      </c>
      <c r="L62" s="8">
        <f>K62*30</f>
        <v>60</v>
      </c>
      <c r="M62" s="13">
        <f>IF(J62&lt;&gt;365,(30/J62)*G62+W62,G62)</f>
        <v>15</v>
      </c>
      <c r="N62" s="9">
        <f>L62/M62</f>
        <v>4</v>
      </c>
      <c r="O62" s="10">
        <v>3</v>
      </c>
      <c r="P62" s="11" t="str">
        <f>VLOOKUP(O62,'value categories'!A:B,2,FALSE)</f>
        <v>Below average value</v>
      </c>
      <c r="Q62" s="12" t="s">
        <v>55</v>
      </c>
      <c r="R62" s="12"/>
      <c r="S62" s="12" t="s">
        <v>82</v>
      </c>
      <c r="T62" s="12" t="s">
        <v>31</v>
      </c>
      <c r="U62" s="12" t="s">
        <v>31</v>
      </c>
      <c r="V62" s="12" t="str">
        <f>VLOOKUP(E62,networks!A:B,2,FALSE)</f>
        <v>2degrees</v>
      </c>
      <c r="W62" s="12"/>
      <c r="X62" s="12" t="s">
        <v>44</v>
      </c>
      <c r="Y62" s="6" t="s">
        <v>56</v>
      </c>
      <c r="Z62" s="6"/>
    </row>
    <row r="63" spans="1:26" x14ac:dyDescent="0.3">
      <c r="A63" s="19" t="s">
        <v>26</v>
      </c>
      <c r="B63" s="4">
        <v>2</v>
      </c>
      <c r="C63" s="4"/>
      <c r="D63" s="5" t="s">
        <v>37</v>
      </c>
      <c r="E63" s="6" t="s">
        <v>41</v>
      </c>
      <c r="F63" s="6" t="s">
        <v>84</v>
      </c>
      <c r="G63" s="6">
        <v>15</v>
      </c>
      <c r="H63" s="6" t="s">
        <v>29</v>
      </c>
      <c r="I63" s="7">
        <v>65</v>
      </c>
      <c r="J63" s="6">
        <v>30</v>
      </c>
      <c r="K63" s="8">
        <f>I63/J63</f>
        <v>2.1666666666666665</v>
      </c>
      <c r="L63" s="8">
        <f>K63*30</f>
        <v>65</v>
      </c>
      <c r="M63" s="13">
        <f>IF(J63&lt;&gt;365,(30/J63)*G63+W63,G63)</f>
        <v>15</v>
      </c>
      <c r="N63" s="9">
        <f>L63/M63</f>
        <v>4.333333333333333</v>
      </c>
      <c r="O63" s="10">
        <v>3</v>
      </c>
      <c r="P63" s="11" t="str">
        <f>VLOOKUP(O63,'value categories'!A:B,2,FALSE)</f>
        <v>Below average value</v>
      </c>
      <c r="Q63" s="12" t="s">
        <v>31</v>
      </c>
      <c r="R63" s="12" t="s">
        <v>85</v>
      </c>
      <c r="S63" s="12" t="s">
        <v>43</v>
      </c>
      <c r="T63" s="12" t="s">
        <v>31</v>
      </c>
      <c r="U63" s="12" t="s">
        <v>31</v>
      </c>
      <c r="V63" s="12" t="str">
        <f>VLOOKUP(E63,networks!A:B,2,FALSE)</f>
        <v>OneNZ</v>
      </c>
      <c r="W63" s="12"/>
      <c r="X63" s="12" t="s">
        <v>44</v>
      </c>
      <c r="Y63" s="6"/>
      <c r="Z63" s="6"/>
    </row>
    <row r="64" spans="1:26" x14ac:dyDescent="0.3">
      <c r="A64" s="19" t="s">
        <v>26</v>
      </c>
      <c r="B64" s="4">
        <v>1</v>
      </c>
      <c r="C64" s="4"/>
      <c r="D64" s="5" t="s">
        <v>37</v>
      </c>
      <c r="E64" s="6" t="s">
        <v>46</v>
      </c>
      <c r="F64" s="6" t="s">
        <v>86</v>
      </c>
      <c r="G64" s="6">
        <v>14</v>
      </c>
      <c r="H64" s="6" t="s">
        <v>29</v>
      </c>
      <c r="I64" s="7">
        <v>65</v>
      </c>
      <c r="J64" s="6">
        <v>30</v>
      </c>
      <c r="K64" s="8">
        <f>I64/J64</f>
        <v>2.1666666666666665</v>
      </c>
      <c r="L64" s="8">
        <f>K64*30</f>
        <v>65</v>
      </c>
      <c r="M64" s="13">
        <f>IF(J64&lt;&gt;365,(30/J64)*G64+W64,G64)</f>
        <v>14</v>
      </c>
      <c r="N64" s="9">
        <f>L64/M64</f>
        <v>4.6428571428571432</v>
      </c>
      <c r="O64" s="10">
        <v>3</v>
      </c>
      <c r="P64" s="11" t="str">
        <f>VLOOKUP(O64,'value categories'!A:B,2,FALSE)</f>
        <v>Below average value</v>
      </c>
      <c r="Q64" s="12" t="s">
        <v>31</v>
      </c>
      <c r="R64" s="12"/>
      <c r="S64" s="12" t="s">
        <v>49</v>
      </c>
      <c r="T64" s="12" t="s">
        <v>31</v>
      </c>
      <c r="U64" s="12" t="s">
        <v>50</v>
      </c>
      <c r="V64" s="12" t="str">
        <f>VLOOKUP(E64,networks!A:B,2,FALSE)</f>
        <v>Spark</v>
      </c>
      <c r="W64" s="12"/>
      <c r="X64" s="12" t="s">
        <v>44</v>
      </c>
      <c r="Y64" s="6" t="s">
        <v>73</v>
      </c>
      <c r="Z64" s="6"/>
    </row>
    <row r="65" spans="1:26" x14ac:dyDescent="0.3">
      <c r="A65" s="19" t="s">
        <v>26</v>
      </c>
      <c r="B65" s="4">
        <v>4</v>
      </c>
      <c r="C65" s="4"/>
      <c r="D65" s="5" t="s">
        <v>37</v>
      </c>
      <c r="E65" s="6" t="s">
        <v>87</v>
      </c>
      <c r="F65" s="6" t="s">
        <v>88</v>
      </c>
      <c r="G65" s="6">
        <v>12</v>
      </c>
      <c r="H65" s="6" t="s">
        <v>29</v>
      </c>
      <c r="I65" s="7">
        <v>55</v>
      </c>
      <c r="J65" s="6">
        <v>30</v>
      </c>
      <c r="K65" s="8">
        <v>2</v>
      </c>
      <c r="L65" s="8">
        <v>60</v>
      </c>
      <c r="M65" s="13">
        <f>IF(J65&lt;&gt;365,(30/J65)*G65+W65,G65)</f>
        <v>12</v>
      </c>
      <c r="N65" s="9">
        <f>L65/M65</f>
        <v>5</v>
      </c>
      <c r="O65" s="10">
        <v>3</v>
      </c>
      <c r="P65" s="11" t="str">
        <f>VLOOKUP(O65,'value categories'!A:B,2,FALSE)</f>
        <v>Below average value</v>
      </c>
      <c r="Q65" s="12" t="s">
        <v>55</v>
      </c>
      <c r="R65" s="12"/>
      <c r="S65" s="12" t="s">
        <v>31</v>
      </c>
      <c r="T65" s="12" t="s">
        <v>50</v>
      </c>
      <c r="U65" s="12" t="s">
        <v>50</v>
      </c>
      <c r="V65" s="12" t="str">
        <f>VLOOKUP(E65,networks!A:B,2,FALSE)</f>
        <v>2degrees</v>
      </c>
      <c r="W65" s="12"/>
      <c r="X65" s="12" t="s">
        <v>44</v>
      </c>
      <c r="Y65" s="6"/>
      <c r="Z65" s="6"/>
    </row>
  </sheetData>
  <autoFilter ref="A1:Z65" xr:uid="{C8B87D84-1207-4C29-9639-F223ED5F04D2}">
    <sortState xmlns:xlrd2="http://schemas.microsoft.com/office/spreadsheetml/2017/richdata2" ref="A2:Z65">
      <sortCondition ref="A2:A65"/>
      <sortCondition ref="N2:N65"/>
    </sortState>
  </autoFilter>
  <sortState xmlns:xlrd2="http://schemas.microsoft.com/office/spreadsheetml/2017/richdata2" ref="A2:Z65">
    <sortCondition ref="A2:A65"/>
    <sortCondition ref="N2:N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9B83-FAFC-4CB1-8485-26324E138922}">
  <dimension ref="A1:S65"/>
  <sheetViews>
    <sheetView zoomScale="80" zoomScaleNormal="80" workbookViewId="0">
      <selection activeCell="R7" sqref="R7"/>
    </sheetView>
  </sheetViews>
  <sheetFormatPr defaultRowHeight="14.4" x14ac:dyDescent="0.3"/>
  <cols>
    <col min="1" max="1" width="11.44140625" bestFit="1" customWidth="1"/>
    <col min="2" max="2" width="3.77734375" hidden="1" customWidth="1"/>
    <col min="3" max="3" width="2.33203125" hidden="1" customWidth="1"/>
    <col min="4" max="4" width="5.33203125" customWidth="1"/>
    <col min="5" max="5" width="17.6640625" bestFit="1" customWidth="1"/>
    <col min="6" max="6" width="33.44140625" bestFit="1" customWidth="1"/>
    <col min="7" max="7" width="15.6640625" bestFit="1" customWidth="1"/>
    <col min="8" max="8" width="9.5546875" bestFit="1" customWidth="1"/>
    <col min="11" max="11" width="7.5546875" hidden="1" customWidth="1"/>
    <col min="12" max="12" width="9.109375" customWidth="1"/>
    <col min="13" max="13" width="13.21875" hidden="1" customWidth="1"/>
    <col min="14" max="14" width="12.33203125" hidden="1" customWidth="1"/>
    <col min="15" max="15" width="8.21875" bestFit="1" customWidth="1"/>
    <col min="16" max="17" width="8.44140625" customWidth="1"/>
    <col min="18" max="18" width="20.109375" bestFit="1" customWidth="1"/>
  </cols>
  <sheetData>
    <row r="1" spans="1:18" x14ac:dyDescent="0.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14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6" t="s">
        <v>147</v>
      </c>
    </row>
    <row r="2" spans="1:18" x14ac:dyDescent="0.3">
      <c r="A2" s="17" t="s">
        <v>101</v>
      </c>
      <c r="B2" s="4">
        <v>3</v>
      </c>
      <c r="C2" s="4" t="s">
        <v>102</v>
      </c>
      <c r="D2" s="5">
        <v>1</v>
      </c>
      <c r="E2" s="6" t="s">
        <v>134</v>
      </c>
      <c r="F2" s="6" t="s">
        <v>102</v>
      </c>
      <c r="G2" s="6">
        <v>3</v>
      </c>
      <c r="H2" s="6" t="s">
        <v>66</v>
      </c>
      <c r="I2" s="7">
        <v>25</v>
      </c>
      <c r="J2" s="6">
        <v>28</v>
      </c>
      <c r="K2" s="10">
        <v>1</v>
      </c>
      <c r="L2" s="12" t="s">
        <v>55</v>
      </c>
      <c r="M2" s="12"/>
      <c r="N2" s="12" t="s">
        <v>31</v>
      </c>
      <c r="O2" s="12" t="s">
        <v>146</v>
      </c>
      <c r="P2" s="12" t="s">
        <v>146</v>
      </c>
      <c r="Q2" s="12" t="s">
        <v>52</v>
      </c>
      <c r="R2" s="11" t="s">
        <v>30</v>
      </c>
    </row>
    <row r="3" spans="1:18" x14ac:dyDescent="0.3">
      <c r="A3" s="17" t="s">
        <v>101</v>
      </c>
      <c r="B3" s="4">
        <v>3</v>
      </c>
      <c r="C3" s="4"/>
      <c r="D3" s="5">
        <v>2</v>
      </c>
      <c r="E3" s="14" t="s">
        <v>64</v>
      </c>
      <c r="F3" s="14" t="s">
        <v>103</v>
      </c>
      <c r="G3" s="14">
        <v>3</v>
      </c>
      <c r="H3" s="14">
        <v>300</v>
      </c>
      <c r="I3" s="7">
        <v>27</v>
      </c>
      <c r="J3" s="14">
        <v>28</v>
      </c>
      <c r="K3" s="10">
        <v>1</v>
      </c>
      <c r="L3" s="12" t="s">
        <v>55</v>
      </c>
      <c r="M3" s="12"/>
      <c r="N3" s="12" t="s">
        <v>82</v>
      </c>
      <c r="O3" s="12" t="s">
        <v>31</v>
      </c>
      <c r="P3" s="12" t="s">
        <v>31</v>
      </c>
      <c r="Q3" s="12" t="s">
        <v>46</v>
      </c>
      <c r="R3" s="11" t="s">
        <v>30</v>
      </c>
    </row>
    <row r="4" spans="1:18" x14ac:dyDescent="0.3">
      <c r="A4" s="17" t="s">
        <v>101</v>
      </c>
      <c r="B4" s="4">
        <v>2</v>
      </c>
      <c r="C4" s="4"/>
      <c r="D4" s="5" t="s">
        <v>37</v>
      </c>
      <c r="E4" s="6" t="s">
        <v>64</v>
      </c>
      <c r="F4" s="6" t="s">
        <v>105</v>
      </c>
      <c r="G4" s="6">
        <v>1.5</v>
      </c>
      <c r="H4" s="6">
        <v>200</v>
      </c>
      <c r="I4" s="7">
        <v>17</v>
      </c>
      <c r="J4" s="6">
        <v>28</v>
      </c>
      <c r="K4" s="10">
        <v>1</v>
      </c>
      <c r="L4" s="12" t="s">
        <v>55</v>
      </c>
      <c r="M4" s="12"/>
      <c r="N4" s="12" t="s">
        <v>82</v>
      </c>
      <c r="O4" s="12" t="s">
        <v>31</v>
      </c>
      <c r="P4" s="12" t="s">
        <v>31</v>
      </c>
      <c r="Q4" s="12" t="s">
        <v>46</v>
      </c>
      <c r="R4" s="11" t="s">
        <v>30</v>
      </c>
    </row>
    <row r="5" spans="1:18" x14ac:dyDescent="0.3">
      <c r="A5" s="17" t="s">
        <v>101</v>
      </c>
      <c r="B5" s="4">
        <v>6</v>
      </c>
      <c r="C5" s="4"/>
      <c r="D5" s="5" t="s">
        <v>37</v>
      </c>
      <c r="E5" s="6" t="s">
        <v>46</v>
      </c>
      <c r="F5" s="6" t="s">
        <v>106</v>
      </c>
      <c r="G5" s="6">
        <v>1.5</v>
      </c>
      <c r="H5" s="6">
        <v>0</v>
      </c>
      <c r="I5" s="7">
        <v>20</v>
      </c>
      <c r="J5" s="6">
        <v>28</v>
      </c>
      <c r="K5" s="10">
        <v>1</v>
      </c>
      <c r="L5" s="12" t="s">
        <v>55</v>
      </c>
      <c r="M5" s="12"/>
      <c r="N5" s="12" t="s">
        <v>72</v>
      </c>
      <c r="O5" s="12" t="s">
        <v>55</v>
      </c>
      <c r="P5" s="12" t="s">
        <v>146</v>
      </c>
      <c r="Q5" s="12" t="s">
        <v>46</v>
      </c>
      <c r="R5" s="11" t="s">
        <v>30</v>
      </c>
    </row>
    <row r="6" spans="1:18" x14ac:dyDescent="0.3">
      <c r="A6" s="17" t="s">
        <v>101</v>
      </c>
      <c r="B6" s="4">
        <v>3</v>
      </c>
      <c r="C6" s="4" t="s">
        <v>107</v>
      </c>
      <c r="D6" s="5">
        <v>3</v>
      </c>
      <c r="E6" s="6" t="s">
        <v>52</v>
      </c>
      <c r="F6" s="6" t="s">
        <v>107</v>
      </c>
      <c r="G6" s="6">
        <v>3</v>
      </c>
      <c r="H6" s="6">
        <v>300</v>
      </c>
      <c r="I6" s="7">
        <v>30</v>
      </c>
      <c r="J6" s="6">
        <v>30</v>
      </c>
      <c r="K6" s="10">
        <v>1</v>
      </c>
      <c r="L6" s="12" t="s">
        <v>55</v>
      </c>
      <c r="M6" s="12"/>
      <c r="N6" s="12" t="s">
        <v>82</v>
      </c>
      <c r="O6" s="12" t="s">
        <v>31</v>
      </c>
      <c r="P6" s="12" t="s">
        <v>31</v>
      </c>
      <c r="Q6" s="12" t="s">
        <v>52</v>
      </c>
      <c r="R6" s="11" t="s">
        <v>30</v>
      </c>
    </row>
    <row r="7" spans="1:18" x14ac:dyDescent="0.3">
      <c r="A7" s="17" t="s">
        <v>101</v>
      </c>
      <c r="B7" s="4">
        <v>1</v>
      </c>
      <c r="C7" s="4"/>
      <c r="D7" s="5">
        <v>4</v>
      </c>
      <c r="E7" s="6" t="s">
        <v>68</v>
      </c>
      <c r="F7" s="6" t="s">
        <v>109</v>
      </c>
      <c r="G7" s="6">
        <v>1.5</v>
      </c>
      <c r="H7" s="6" t="s">
        <v>66</v>
      </c>
      <c r="I7" s="7">
        <v>160</v>
      </c>
      <c r="J7" s="6">
        <v>365</v>
      </c>
      <c r="K7" s="10">
        <v>1</v>
      </c>
      <c r="L7" s="12" t="s">
        <v>55</v>
      </c>
      <c r="M7" s="12"/>
      <c r="N7" s="12" t="s">
        <v>55</v>
      </c>
      <c r="O7" s="12" t="s">
        <v>31</v>
      </c>
      <c r="P7" s="12" t="s">
        <v>31</v>
      </c>
      <c r="Q7" s="12" t="s">
        <v>41</v>
      </c>
      <c r="R7" s="11" t="s">
        <v>30</v>
      </c>
    </row>
    <row r="8" spans="1:18" x14ac:dyDescent="0.3">
      <c r="A8" s="17" t="s">
        <v>101</v>
      </c>
      <c r="B8" s="4">
        <v>2</v>
      </c>
      <c r="C8" s="4" t="s">
        <v>112</v>
      </c>
      <c r="D8" s="5" t="s">
        <v>37</v>
      </c>
      <c r="E8" s="6" t="s">
        <v>134</v>
      </c>
      <c r="F8" s="6" t="s">
        <v>112</v>
      </c>
      <c r="G8" s="6">
        <v>1.25</v>
      </c>
      <c r="H8" s="6">
        <v>200</v>
      </c>
      <c r="I8" s="7">
        <v>15</v>
      </c>
      <c r="J8" s="6">
        <v>28</v>
      </c>
      <c r="K8" s="10">
        <v>1</v>
      </c>
      <c r="L8" s="12" t="s">
        <v>55</v>
      </c>
      <c r="M8" s="12"/>
      <c r="N8" s="12" t="s">
        <v>31</v>
      </c>
      <c r="O8" s="12" t="s">
        <v>146</v>
      </c>
      <c r="P8" s="12" t="s">
        <v>146</v>
      </c>
      <c r="Q8" s="12" t="s">
        <v>52</v>
      </c>
      <c r="R8" s="11" t="s">
        <v>30</v>
      </c>
    </row>
    <row r="9" spans="1:18" x14ac:dyDescent="0.3">
      <c r="A9" s="17" t="s">
        <v>101</v>
      </c>
      <c r="B9" s="4">
        <v>3</v>
      </c>
      <c r="C9" s="4"/>
      <c r="D9" s="5"/>
      <c r="E9" s="6" t="s">
        <v>41</v>
      </c>
      <c r="F9" s="6" t="s">
        <v>113</v>
      </c>
      <c r="G9" s="6">
        <v>3</v>
      </c>
      <c r="H9" s="6">
        <v>300</v>
      </c>
      <c r="I9" s="7">
        <v>30</v>
      </c>
      <c r="J9" s="6">
        <v>28</v>
      </c>
      <c r="K9" s="10">
        <v>1</v>
      </c>
      <c r="L9" s="12" t="s">
        <v>55</v>
      </c>
      <c r="M9" s="12"/>
      <c r="N9" s="12" t="s">
        <v>72</v>
      </c>
      <c r="O9" s="12" t="s">
        <v>31</v>
      </c>
      <c r="P9" s="12" t="s">
        <v>31</v>
      </c>
      <c r="Q9" s="12" t="s">
        <v>41</v>
      </c>
      <c r="R9" s="11" t="s">
        <v>30</v>
      </c>
    </row>
    <row r="10" spans="1:18" x14ac:dyDescent="0.3">
      <c r="A10" s="17" t="s">
        <v>101</v>
      </c>
      <c r="B10" s="4">
        <v>1</v>
      </c>
      <c r="C10" s="4"/>
      <c r="D10" s="5" t="s">
        <v>37</v>
      </c>
      <c r="E10" s="6" t="s">
        <v>68</v>
      </c>
      <c r="F10" s="6" t="s">
        <v>114</v>
      </c>
      <c r="G10" s="6">
        <v>1.5</v>
      </c>
      <c r="H10" s="6" t="s">
        <v>66</v>
      </c>
      <c r="I10" s="7">
        <v>15</v>
      </c>
      <c r="J10" s="6">
        <v>30</v>
      </c>
      <c r="K10" s="10">
        <v>1</v>
      </c>
      <c r="L10" s="12" t="s">
        <v>55</v>
      </c>
      <c r="M10" s="12"/>
      <c r="N10" s="12" t="s">
        <v>55</v>
      </c>
      <c r="O10" s="12" t="s">
        <v>31</v>
      </c>
      <c r="P10" s="12" t="s">
        <v>31</v>
      </c>
      <c r="Q10" s="12" t="s">
        <v>41</v>
      </c>
      <c r="R10" s="11" t="s">
        <v>30</v>
      </c>
    </row>
    <row r="11" spans="1:18" x14ac:dyDescent="0.3">
      <c r="A11" s="17" t="s">
        <v>101</v>
      </c>
      <c r="B11" s="4">
        <v>1</v>
      </c>
      <c r="C11" s="4" t="s">
        <v>107</v>
      </c>
      <c r="D11" s="5" t="s">
        <v>37</v>
      </c>
      <c r="E11" s="6" t="s">
        <v>52</v>
      </c>
      <c r="F11" s="6" t="s">
        <v>107</v>
      </c>
      <c r="G11" s="6">
        <v>3</v>
      </c>
      <c r="H11" s="6">
        <v>300</v>
      </c>
      <c r="I11" s="7">
        <v>35</v>
      </c>
      <c r="J11" s="6">
        <v>30</v>
      </c>
      <c r="K11" s="10">
        <v>2</v>
      </c>
      <c r="L11" s="12" t="s">
        <v>55</v>
      </c>
      <c r="M11" s="12"/>
      <c r="N11" s="12" t="s">
        <v>82</v>
      </c>
      <c r="O11" s="12" t="s">
        <v>31</v>
      </c>
      <c r="P11" s="12" t="s">
        <v>31</v>
      </c>
      <c r="Q11" s="12" t="s">
        <v>52</v>
      </c>
      <c r="R11" s="11" t="s">
        <v>135</v>
      </c>
    </row>
    <row r="12" spans="1:18" x14ac:dyDescent="0.3">
      <c r="A12" s="17" t="s">
        <v>101</v>
      </c>
      <c r="B12" s="4">
        <v>2</v>
      </c>
      <c r="C12" s="4" t="s">
        <v>117</v>
      </c>
      <c r="D12" s="5" t="s">
        <v>37</v>
      </c>
      <c r="E12" s="6" t="s">
        <v>52</v>
      </c>
      <c r="F12" s="6" t="s">
        <v>117</v>
      </c>
      <c r="G12" s="6">
        <v>1.25</v>
      </c>
      <c r="H12" s="6">
        <v>150</v>
      </c>
      <c r="I12" s="7">
        <v>15</v>
      </c>
      <c r="J12" s="6">
        <v>14</v>
      </c>
      <c r="K12" s="10">
        <v>2</v>
      </c>
      <c r="L12" s="12" t="s">
        <v>55</v>
      </c>
      <c r="M12" s="12"/>
      <c r="N12" s="12" t="s">
        <v>82</v>
      </c>
      <c r="O12" s="12" t="s">
        <v>31</v>
      </c>
      <c r="P12" s="12" t="s">
        <v>31</v>
      </c>
      <c r="Q12" s="12" t="s">
        <v>52</v>
      </c>
      <c r="R12" s="11" t="s">
        <v>135</v>
      </c>
    </row>
    <row r="13" spans="1:18" x14ac:dyDescent="0.3">
      <c r="A13" s="17" t="s">
        <v>101</v>
      </c>
      <c r="B13" s="4">
        <v>2</v>
      </c>
      <c r="C13" s="4" t="s">
        <v>118</v>
      </c>
      <c r="D13" s="5" t="s">
        <v>37</v>
      </c>
      <c r="E13" s="6" t="s">
        <v>52</v>
      </c>
      <c r="F13" s="6" t="s">
        <v>118</v>
      </c>
      <c r="G13" s="6">
        <v>1.5</v>
      </c>
      <c r="H13" s="6">
        <v>200</v>
      </c>
      <c r="I13" s="7">
        <v>19</v>
      </c>
      <c r="J13" s="6">
        <v>30</v>
      </c>
      <c r="K13" s="10">
        <v>2</v>
      </c>
      <c r="L13" s="12" t="s">
        <v>55</v>
      </c>
      <c r="M13" s="12"/>
      <c r="N13" s="12" t="s">
        <v>82</v>
      </c>
      <c r="O13" s="12" t="s">
        <v>31</v>
      </c>
      <c r="P13" s="12" t="s">
        <v>31</v>
      </c>
      <c r="Q13" s="12" t="s">
        <v>52</v>
      </c>
      <c r="R13" s="11" t="s">
        <v>135</v>
      </c>
    </row>
    <row r="14" spans="1:18" x14ac:dyDescent="0.3">
      <c r="A14" s="17" t="s">
        <v>101</v>
      </c>
      <c r="B14" s="4">
        <v>1</v>
      </c>
      <c r="C14" s="4" t="s">
        <v>137</v>
      </c>
      <c r="D14" s="5" t="s">
        <v>37</v>
      </c>
      <c r="E14" s="6" t="s">
        <v>134</v>
      </c>
      <c r="F14" s="6" t="s">
        <v>119</v>
      </c>
      <c r="G14" s="6">
        <v>0.3</v>
      </c>
      <c r="H14" s="6">
        <v>100</v>
      </c>
      <c r="I14" s="7">
        <v>9</v>
      </c>
      <c r="J14" s="6">
        <v>28</v>
      </c>
      <c r="K14" s="10">
        <v>2</v>
      </c>
      <c r="L14" s="12" t="s">
        <v>55</v>
      </c>
      <c r="M14" s="12"/>
      <c r="N14" s="12" t="s">
        <v>31</v>
      </c>
      <c r="O14" s="12" t="s">
        <v>146</v>
      </c>
      <c r="P14" s="12" t="s">
        <v>146</v>
      </c>
      <c r="Q14" s="12" t="s">
        <v>52</v>
      </c>
      <c r="R14" s="11" t="s">
        <v>135</v>
      </c>
    </row>
    <row r="15" spans="1:18" x14ac:dyDescent="0.3">
      <c r="A15" s="17" t="s">
        <v>101</v>
      </c>
      <c r="B15" s="4">
        <v>6</v>
      </c>
      <c r="C15" s="4"/>
      <c r="D15" s="5" t="s">
        <v>37</v>
      </c>
      <c r="E15" s="6" t="s">
        <v>46</v>
      </c>
      <c r="F15" s="6" t="s">
        <v>120</v>
      </c>
      <c r="G15" s="6">
        <v>3</v>
      </c>
      <c r="H15" s="6" t="s">
        <v>29</v>
      </c>
      <c r="I15" s="15">
        <v>39.99</v>
      </c>
      <c r="J15" s="6">
        <v>30</v>
      </c>
      <c r="K15" s="10">
        <v>2</v>
      </c>
      <c r="L15" s="12" t="s">
        <v>55</v>
      </c>
      <c r="M15" s="12"/>
      <c r="N15" s="12" t="s">
        <v>72</v>
      </c>
      <c r="O15" s="12" t="s">
        <v>31</v>
      </c>
      <c r="P15" s="12" t="s">
        <v>146</v>
      </c>
      <c r="Q15" s="12" t="s">
        <v>46</v>
      </c>
      <c r="R15" s="11" t="s">
        <v>135</v>
      </c>
    </row>
    <row r="16" spans="1:18" x14ac:dyDescent="0.3">
      <c r="A16" s="17" t="s">
        <v>101</v>
      </c>
      <c r="B16" s="4">
        <v>2</v>
      </c>
      <c r="C16" s="4"/>
      <c r="D16" s="5" t="s">
        <v>37</v>
      </c>
      <c r="E16" s="6" t="s">
        <v>41</v>
      </c>
      <c r="F16" s="6" t="s">
        <v>121</v>
      </c>
      <c r="G16" s="6">
        <v>1.5</v>
      </c>
      <c r="H16" s="6">
        <v>200</v>
      </c>
      <c r="I16" s="7">
        <v>20</v>
      </c>
      <c r="J16" s="6">
        <v>28</v>
      </c>
      <c r="K16" s="10">
        <v>2</v>
      </c>
      <c r="L16" s="12" t="s">
        <v>55</v>
      </c>
      <c r="M16" s="12"/>
      <c r="N16" s="12" t="s">
        <v>72</v>
      </c>
      <c r="O16" s="12" t="s">
        <v>31</v>
      </c>
      <c r="P16" s="12" t="s">
        <v>31</v>
      </c>
      <c r="Q16" s="12" t="s">
        <v>41</v>
      </c>
      <c r="R16" s="11" t="s">
        <v>135</v>
      </c>
    </row>
    <row r="17" spans="1:18" x14ac:dyDescent="0.3">
      <c r="A17" s="17" t="s">
        <v>101</v>
      </c>
      <c r="B17" s="4">
        <v>1</v>
      </c>
      <c r="C17" s="4"/>
      <c r="D17" s="5" t="s">
        <v>37</v>
      </c>
      <c r="E17" s="6" t="s">
        <v>41</v>
      </c>
      <c r="F17" s="6" t="s">
        <v>122</v>
      </c>
      <c r="G17" s="6">
        <v>1</v>
      </c>
      <c r="H17" s="6">
        <v>100</v>
      </c>
      <c r="I17" s="7">
        <v>15</v>
      </c>
      <c r="J17" s="6">
        <v>28</v>
      </c>
      <c r="K17" s="10">
        <v>3</v>
      </c>
      <c r="L17" s="12" t="s">
        <v>55</v>
      </c>
      <c r="M17" s="12"/>
      <c r="N17" s="12" t="s">
        <v>72</v>
      </c>
      <c r="O17" s="12" t="s">
        <v>31</v>
      </c>
      <c r="P17" s="12" t="s">
        <v>31</v>
      </c>
      <c r="Q17" s="12" t="s">
        <v>41</v>
      </c>
      <c r="R17" s="11" t="s">
        <v>136</v>
      </c>
    </row>
    <row r="18" spans="1:18" x14ac:dyDescent="0.3">
      <c r="A18" s="17" t="s">
        <v>101</v>
      </c>
      <c r="B18" s="4">
        <v>1</v>
      </c>
      <c r="C18" s="4" t="s">
        <v>138</v>
      </c>
      <c r="D18" s="5" t="s">
        <v>37</v>
      </c>
      <c r="E18" s="6" t="s">
        <v>52</v>
      </c>
      <c r="F18" s="6" t="s">
        <v>123</v>
      </c>
      <c r="G18" s="6">
        <v>0.65</v>
      </c>
      <c r="H18" s="6">
        <v>100</v>
      </c>
      <c r="I18" s="7">
        <v>10</v>
      </c>
      <c r="J18" s="6">
        <v>14</v>
      </c>
      <c r="K18" s="10">
        <v>3</v>
      </c>
      <c r="L18" s="12" t="s">
        <v>55</v>
      </c>
      <c r="M18" s="12"/>
      <c r="N18" s="12" t="s">
        <v>82</v>
      </c>
      <c r="O18" s="12" t="s">
        <v>31</v>
      </c>
      <c r="P18" s="12" t="s">
        <v>31</v>
      </c>
      <c r="Q18" s="12" t="s">
        <v>52</v>
      </c>
      <c r="R18" s="11" t="s">
        <v>136</v>
      </c>
    </row>
    <row r="19" spans="1:18" x14ac:dyDescent="0.3">
      <c r="A19" s="17" t="s">
        <v>101</v>
      </c>
      <c r="B19" s="4">
        <v>1</v>
      </c>
      <c r="C19" s="4"/>
      <c r="D19" s="5" t="s">
        <v>37</v>
      </c>
      <c r="E19" s="6" t="s">
        <v>46</v>
      </c>
      <c r="F19" s="6" t="s">
        <v>124</v>
      </c>
      <c r="G19" s="6">
        <v>1.25</v>
      </c>
      <c r="H19" s="6">
        <v>200</v>
      </c>
      <c r="I19" s="7">
        <v>20</v>
      </c>
      <c r="J19" s="6">
        <v>28</v>
      </c>
      <c r="K19" s="10">
        <v>3</v>
      </c>
      <c r="L19" s="12" t="s">
        <v>55</v>
      </c>
      <c r="M19" s="12"/>
      <c r="N19" s="12" t="s">
        <v>72</v>
      </c>
      <c r="O19" s="12" t="s">
        <v>31</v>
      </c>
      <c r="P19" s="12" t="s">
        <v>146</v>
      </c>
      <c r="Q19" s="12" t="s">
        <v>46</v>
      </c>
      <c r="R19" s="11" t="s">
        <v>136</v>
      </c>
    </row>
    <row r="20" spans="1:18" x14ac:dyDescent="0.3">
      <c r="A20" s="17" t="s">
        <v>101</v>
      </c>
      <c r="B20" s="4">
        <v>2</v>
      </c>
      <c r="C20" s="4"/>
      <c r="D20" s="5" t="s">
        <v>37</v>
      </c>
      <c r="E20" s="6" t="s">
        <v>87</v>
      </c>
      <c r="F20" s="6" t="s">
        <v>125</v>
      </c>
      <c r="G20" s="6">
        <v>2.5</v>
      </c>
      <c r="H20" s="6">
        <v>300</v>
      </c>
      <c r="I20" s="7">
        <v>25</v>
      </c>
      <c r="J20" s="6">
        <v>30</v>
      </c>
      <c r="K20" s="10">
        <v>3</v>
      </c>
      <c r="L20" s="12" t="s">
        <v>55</v>
      </c>
      <c r="M20" s="12"/>
      <c r="N20" s="12" t="s">
        <v>31</v>
      </c>
      <c r="O20" s="12" t="s">
        <v>146</v>
      </c>
      <c r="P20" s="12" t="s">
        <v>146</v>
      </c>
      <c r="Q20" s="12" t="s">
        <v>52</v>
      </c>
      <c r="R20" s="11" t="s">
        <v>136</v>
      </c>
    </row>
    <row r="21" spans="1:18" x14ac:dyDescent="0.3">
      <c r="A21" s="17" t="s">
        <v>101</v>
      </c>
      <c r="B21" s="4">
        <v>1</v>
      </c>
      <c r="C21" s="4"/>
      <c r="D21" s="5" t="s">
        <v>37</v>
      </c>
      <c r="E21" s="6" t="s">
        <v>64</v>
      </c>
      <c r="F21" s="6" t="s">
        <v>127</v>
      </c>
      <c r="G21" s="6">
        <v>0.25</v>
      </c>
      <c r="H21" s="6" t="s">
        <v>66</v>
      </c>
      <c r="I21" s="7">
        <v>9</v>
      </c>
      <c r="J21" s="6">
        <v>28</v>
      </c>
      <c r="K21" s="10">
        <v>3</v>
      </c>
      <c r="L21" s="12" t="s">
        <v>55</v>
      </c>
      <c r="M21" s="12"/>
      <c r="N21" s="12" t="s">
        <v>55</v>
      </c>
      <c r="O21" s="12" t="s">
        <v>31</v>
      </c>
      <c r="P21" s="12" t="s">
        <v>31</v>
      </c>
      <c r="Q21" s="12" t="s">
        <v>46</v>
      </c>
      <c r="R21" s="11" t="s">
        <v>136</v>
      </c>
    </row>
    <row r="22" spans="1:18" x14ac:dyDescent="0.3">
      <c r="A22" s="17" t="s">
        <v>101</v>
      </c>
      <c r="B22" s="4">
        <v>1</v>
      </c>
      <c r="C22" s="4" t="s">
        <v>139</v>
      </c>
      <c r="D22" s="5" t="s">
        <v>37</v>
      </c>
      <c r="E22" s="6" t="s">
        <v>52</v>
      </c>
      <c r="F22" s="6" t="s">
        <v>128</v>
      </c>
      <c r="G22" s="6">
        <v>0.25</v>
      </c>
      <c r="H22" s="6">
        <v>100</v>
      </c>
      <c r="I22" s="7">
        <v>10</v>
      </c>
      <c r="J22" s="6">
        <v>30</v>
      </c>
      <c r="K22" s="10">
        <v>3</v>
      </c>
      <c r="L22" s="12" t="s">
        <v>55</v>
      </c>
      <c r="M22" s="12"/>
      <c r="N22" s="12" t="s">
        <v>82</v>
      </c>
      <c r="O22" s="12" t="s">
        <v>31</v>
      </c>
      <c r="P22" s="12" t="s">
        <v>31</v>
      </c>
      <c r="Q22" s="12" t="s">
        <v>52</v>
      </c>
      <c r="R22" s="11" t="s">
        <v>136</v>
      </c>
    </row>
    <row r="23" spans="1:18" x14ac:dyDescent="0.3">
      <c r="A23" s="17" t="s">
        <v>101</v>
      </c>
      <c r="B23" s="4">
        <v>1</v>
      </c>
      <c r="C23" s="4"/>
      <c r="D23" s="5" t="s">
        <v>37</v>
      </c>
      <c r="E23" s="6" t="s">
        <v>64</v>
      </c>
      <c r="F23" s="6" t="s">
        <v>129</v>
      </c>
      <c r="G23" s="6">
        <v>0.1</v>
      </c>
      <c r="H23" s="6">
        <v>60</v>
      </c>
      <c r="I23" s="7">
        <v>5</v>
      </c>
      <c r="J23" s="6">
        <v>7</v>
      </c>
      <c r="K23" s="10">
        <v>3</v>
      </c>
      <c r="L23" s="12" t="s">
        <v>55</v>
      </c>
      <c r="M23" s="12"/>
      <c r="N23" s="12" t="s">
        <v>55</v>
      </c>
      <c r="O23" s="12" t="s">
        <v>31</v>
      </c>
      <c r="P23" s="12" t="s">
        <v>31</v>
      </c>
      <c r="Q23" s="12" t="s">
        <v>46</v>
      </c>
      <c r="R23" s="11" t="s">
        <v>136</v>
      </c>
    </row>
    <row r="24" spans="1:18" x14ac:dyDescent="0.3">
      <c r="A24" s="17" t="s">
        <v>101</v>
      </c>
      <c r="B24" s="4">
        <v>5</v>
      </c>
      <c r="C24" s="4"/>
      <c r="D24" s="5" t="s">
        <v>37</v>
      </c>
      <c r="E24" s="6" t="s">
        <v>46</v>
      </c>
      <c r="F24" s="6" t="s">
        <v>131</v>
      </c>
      <c r="G24" s="6">
        <v>0.5</v>
      </c>
      <c r="H24" s="6" t="s">
        <v>29</v>
      </c>
      <c r="I24" s="7">
        <v>25</v>
      </c>
      <c r="J24" s="6">
        <v>30</v>
      </c>
      <c r="K24" s="10">
        <v>3</v>
      </c>
      <c r="L24" s="12" t="s">
        <v>55</v>
      </c>
      <c r="M24" s="12"/>
      <c r="N24" s="12" t="s">
        <v>72</v>
      </c>
      <c r="O24" s="12" t="s">
        <v>31</v>
      </c>
      <c r="P24" s="12" t="s">
        <v>146</v>
      </c>
      <c r="Q24" s="12" t="s">
        <v>46</v>
      </c>
      <c r="R24" s="11" t="s">
        <v>136</v>
      </c>
    </row>
    <row r="25" spans="1:18" x14ac:dyDescent="0.3">
      <c r="A25" s="17" t="s">
        <v>101</v>
      </c>
      <c r="B25" s="4">
        <v>4</v>
      </c>
      <c r="C25" s="4"/>
      <c r="D25" s="5" t="s">
        <v>37</v>
      </c>
      <c r="E25" s="6" t="s">
        <v>46</v>
      </c>
      <c r="F25" s="6" t="s">
        <v>132</v>
      </c>
      <c r="G25" s="6">
        <v>0.1</v>
      </c>
      <c r="H25" s="6" t="s">
        <v>29</v>
      </c>
      <c r="I25" s="7">
        <v>15</v>
      </c>
      <c r="J25" s="6">
        <v>30</v>
      </c>
      <c r="K25" s="10">
        <v>3</v>
      </c>
      <c r="L25" s="12" t="s">
        <v>55</v>
      </c>
      <c r="M25" s="12"/>
      <c r="N25" s="12" t="s">
        <v>72</v>
      </c>
      <c r="O25" s="12" t="s">
        <v>31</v>
      </c>
      <c r="P25" s="12" t="s">
        <v>146</v>
      </c>
      <c r="Q25" s="12" t="s">
        <v>46</v>
      </c>
      <c r="R25" s="11" t="s">
        <v>136</v>
      </c>
    </row>
    <row r="26" spans="1:18" x14ac:dyDescent="0.3">
      <c r="A26" s="18" t="s">
        <v>89</v>
      </c>
      <c r="B26" s="4">
        <v>4</v>
      </c>
      <c r="C26" s="4"/>
      <c r="D26" s="5"/>
      <c r="E26" s="6" t="s">
        <v>41</v>
      </c>
      <c r="F26" s="6" t="s">
        <v>90</v>
      </c>
      <c r="G26" s="6">
        <v>8</v>
      </c>
      <c r="H26" s="6">
        <v>100</v>
      </c>
      <c r="I26" s="7">
        <v>40</v>
      </c>
      <c r="J26" s="6">
        <v>28</v>
      </c>
      <c r="K26" s="10">
        <v>1</v>
      </c>
      <c r="L26" s="12" t="s">
        <v>55</v>
      </c>
      <c r="M26" s="12"/>
      <c r="N26" s="12" t="s">
        <v>72</v>
      </c>
      <c r="O26" s="12" t="s">
        <v>31</v>
      </c>
      <c r="P26" s="12" t="s">
        <v>31</v>
      </c>
      <c r="Q26" s="12" t="s">
        <v>41</v>
      </c>
      <c r="R26" s="11" t="s">
        <v>30</v>
      </c>
    </row>
    <row r="27" spans="1:18" x14ac:dyDescent="0.3">
      <c r="A27" s="18" t="s">
        <v>89</v>
      </c>
      <c r="B27" s="4">
        <v>2</v>
      </c>
      <c r="C27" s="4"/>
      <c r="D27" s="5">
        <v>1</v>
      </c>
      <c r="E27" s="6" t="s">
        <v>68</v>
      </c>
      <c r="F27" s="6" t="s">
        <v>92</v>
      </c>
      <c r="G27" s="6">
        <v>4</v>
      </c>
      <c r="H27" s="6" t="s">
        <v>66</v>
      </c>
      <c r="I27" s="7">
        <v>250</v>
      </c>
      <c r="J27" s="6">
        <v>365</v>
      </c>
      <c r="K27" s="10">
        <v>1</v>
      </c>
      <c r="L27" s="12" t="s">
        <v>55</v>
      </c>
      <c r="M27" s="12"/>
      <c r="N27" s="12" t="s">
        <v>55</v>
      </c>
      <c r="O27" s="12" t="s">
        <v>31</v>
      </c>
      <c r="P27" s="12" t="s">
        <v>31</v>
      </c>
      <c r="Q27" s="12" t="s">
        <v>41</v>
      </c>
      <c r="R27" s="11" t="s">
        <v>30</v>
      </c>
    </row>
    <row r="28" spans="1:18" x14ac:dyDescent="0.3">
      <c r="A28" s="18" t="s">
        <v>89</v>
      </c>
      <c r="B28" s="4">
        <v>4</v>
      </c>
      <c r="C28" s="4" t="s">
        <v>93</v>
      </c>
      <c r="D28" s="5">
        <v>3</v>
      </c>
      <c r="E28" s="6" t="s">
        <v>52</v>
      </c>
      <c r="F28" s="6" t="s">
        <v>93</v>
      </c>
      <c r="G28" s="6">
        <v>8</v>
      </c>
      <c r="H28" s="6" t="s">
        <v>29</v>
      </c>
      <c r="I28" s="7">
        <v>45</v>
      </c>
      <c r="J28" s="6">
        <v>30</v>
      </c>
      <c r="K28" s="10">
        <v>1</v>
      </c>
      <c r="L28" s="12" t="s">
        <v>55</v>
      </c>
      <c r="M28" s="12"/>
      <c r="N28" s="12" t="s">
        <v>82</v>
      </c>
      <c r="O28" s="12" t="s">
        <v>31</v>
      </c>
      <c r="P28" s="12" t="s">
        <v>31</v>
      </c>
      <c r="Q28" s="12" t="s">
        <v>52</v>
      </c>
      <c r="R28" s="11" t="s">
        <v>30</v>
      </c>
    </row>
    <row r="29" spans="1:18" x14ac:dyDescent="0.3">
      <c r="A29" s="18" t="s">
        <v>89</v>
      </c>
      <c r="B29" s="4">
        <v>4</v>
      </c>
      <c r="C29" s="4" t="s">
        <v>94</v>
      </c>
      <c r="D29" s="5">
        <v>2</v>
      </c>
      <c r="E29" s="6" t="s">
        <v>134</v>
      </c>
      <c r="F29" s="6" t="s">
        <v>94</v>
      </c>
      <c r="G29" s="6">
        <v>6</v>
      </c>
      <c r="H29" s="6" t="s">
        <v>66</v>
      </c>
      <c r="I29" s="7">
        <v>35</v>
      </c>
      <c r="J29" s="6">
        <v>28</v>
      </c>
      <c r="K29" s="10">
        <v>1</v>
      </c>
      <c r="L29" s="12" t="s">
        <v>55</v>
      </c>
      <c r="M29" s="12"/>
      <c r="N29" s="12" t="s">
        <v>31</v>
      </c>
      <c r="O29" s="12" t="s">
        <v>146</v>
      </c>
      <c r="P29" s="12" t="s">
        <v>146</v>
      </c>
      <c r="Q29" s="12" t="s">
        <v>52</v>
      </c>
      <c r="R29" s="11" t="s">
        <v>30</v>
      </c>
    </row>
    <row r="30" spans="1:18" x14ac:dyDescent="0.3">
      <c r="A30" s="18" t="s">
        <v>89</v>
      </c>
      <c r="B30" s="4">
        <v>2</v>
      </c>
      <c r="C30" s="4"/>
      <c r="D30" s="5" t="s">
        <v>37</v>
      </c>
      <c r="E30" s="6" t="s">
        <v>68</v>
      </c>
      <c r="F30" s="6" t="s">
        <v>95</v>
      </c>
      <c r="G30" s="6">
        <v>4</v>
      </c>
      <c r="H30" s="6" t="s">
        <v>66</v>
      </c>
      <c r="I30" s="7">
        <v>25</v>
      </c>
      <c r="J30" s="6">
        <v>30</v>
      </c>
      <c r="K30" s="10">
        <v>1</v>
      </c>
      <c r="L30" s="12" t="s">
        <v>55</v>
      </c>
      <c r="M30" s="12"/>
      <c r="N30" s="12" t="s">
        <v>55</v>
      </c>
      <c r="O30" s="12" t="s">
        <v>31</v>
      </c>
      <c r="P30" s="12" t="s">
        <v>31</v>
      </c>
      <c r="Q30" s="12" t="s">
        <v>41</v>
      </c>
      <c r="R30" s="11" t="s">
        <v>30</v>
      </c>
    </row>
    <row r="31" spans="1:18" x14ac:dyDescent="0.3">
      <c r="A31" s="18" t="s">
        <v>89</v>
      </c>
      <c r="B31" s="4">
        <v>1</v>
      </c>
      <c r="C31" s="4" t="s">
        <v>96</v>
      </c>
      <c r="D31" s="5" t="s">
        <v>37</v>
      </c>
      <c r="E31" s="6" t="s">
        <v>60</v>
      </c>
      <c r="F31" s="6" t="s">
        <v>97</v>
      </c>
      <c r="G31" s="6">
        <v>5</v>
      </c>
      <c r="H31" s="6" t="s">
        <v>29</v>
      </c>
      <c r="I31" s="7">
        <v>45</v>
      </c>
      <c r="J31" s="6">
        <v>30</v>
      </c>
      <c r="K31" s="10">
        <v>2</v>
      </c>
      <c r="L31" s="12" t="s">
        <v>31</v>
      </c>
      <c r="M31" s="12" t="s">
        <v>98</v>
      </c>
      <c r="N31" s="12" t="s">
        <v>33</v>
      </c>
      <c r="O31" s="12" t="s">
        <v>31</v>
      </c>
      <c r="P31" s="12" t="s">
        <v>146</v>
      </c>
      <c r="Q31" s="12" t="s">
        <v>41</v>
      </c>
      <c r="R31" s="11" t="s">
        <v>135</v>
      </c>
    </row>
    <row r="32" spans="1:18" x14ac:dyDescent="0.3">
      <c r="A32" s="18" t="s">
        <v>89</v>
      </c>
      <c r="B32" s="4">
        <v>4</v>
      </c>
      <c r="C32" s="4" t="s">
        <v>140</v>
      </c>
      <c r="D32" s="5" t="s">
        <v>37</v>
      </c>
      <c r="E32" s="6" t="s">
        <v>64</v>
      </c>
      <c r="F32" s="6" t="s">
        <v>99</v>
      </c>
      <c r="G32" s="6">
        <v>5</v>
      </c>
      <c r="H32" s="6" t="s">
        <v>66</v>
      </c>
      <c r="I32" s="7">
        <v>40</v>
      </c>
      <c r="J32" s="6">
        <v>28</v>
      </c>
      <c r="K32" s="10">
        <v>2</v>
      </c>
      <c r="L32" s="12" t="s">
        <v>31</v>
      </c>
      <c r="M32" s="12" t="s">
        <v>58</v>
      </c>
      <c r="N32" s="12" t="s">
        <v>55</v>
      </c>
      <c r="O32" s="12" t="s">
        <v>31</v>
      </c>
      <c r="P32" s="12" t="s">
        <v>31</v>
      </c>
      <c r="Q32" s="12" t="s">
        <v>46</v>
      </c>
      <c r="R32" s="11" t="s">
        <v>135</v>
      </c>
    </row>
    <row r="33" spans="1:18" x14ac:dyDescent="0.3">
      <c r="A33" s="18" t="s">
        <v>89</v>
      </c>
      <c r="B33" s="4">
        <v>7</v>
      </c>
      <c r="C33" s="4"/>
      <c r="D33" s="5" t="s">
        <v>37</v>
      </c>
      <c r="E33" s="6" t="s">
        <v>46</v>
      </c>
      <c r="F33" s="6" t="s">
        <v>100</v>
      </c>
      <c r="G33" s="6">
        <v>4.5</v>
      </c>
      <c r="H33" s="6">
        <v>0</v>
      </c>
      <c r="I33" s="7">
        <v>40</v>
      </c>
      <c r="J33" s="6">
        <v>28</v>
      </c>
      <c r="K33" s="10">
        <v>2</v>
      </c>
      <c r="L33" s="12" t="s">
        <v>55</v>
      </c>
      <c r="M33" s="12"/>
      <c r="N33" s="12" t="s">
        <v>72</v>
      </c>
      <c r="O33" s="12" t="s">
        <v>55</v>
      </c>
      <c r="P33" s="12" t="s">
        <v>146</v>
      </c>
      <c r="Q33" s="12" t="s">
        <v>46</v>
      </c>
      <c r="R33" s="11" t="s">
        <v>135</v>
      </c>
    </row>
    <row r="34" spans="1:18" x14ac:dyDescent="0.3">
      <c r="A34" s="18" t="s">
        <v>89</v>
      </c>
      <c r="B34" s="4">
        <v>2</v>
      </c>
      <c r="C34" s="4"/>
      <c r="D34" s="5" t="s">
        <v>37</v>
      </c>
      <c r="E34" s="6" t="s">
        <v>46</v>
      </c>
      <c r="F34" s="6" t="s">
        <v>104</v>
      </c>
      <c r="G34" s="6">
        <v>2</v>
      </c>
      <c r="H34" s="6">
        <v>300</v>
      </c>
      <c r="I34" s="7">
        <v>30</v>
      </c>
      <c r="J34" s="6">
        <v>28</v>
      </c>
      <c r="K34" s="10">
        <v>2</v>
      </c>
      <c r="L34" s="12" t="s">
        <v>55</v>
      </c>
      <c r="M34" s="12"/>
      <c r="N34" s="12" t="s">
        <v>72</v>
      </c>
      <c r="O34" s="12" t="s">
        <v>31</v>
      </c>
      <c r="P34" s="12" t="s">
        <v>146</v>
      </c>
      <c r="Q34" s="12" t="s">
        <v>46</v>
      </c>
      <c r="R34" s="11" t="s">
        <v>135</v>
      </c>
    </row>
    <row r="35" spans="1:18" x14ac:dyDescent="0.3">
      <c r="A35" s="18" t="s">
        <v>89</v>
      </c>
      <c r="B35" s="4">
        <v>3</v>
      </c>
      <c r="C35" s="4"/>
      <c r="D35" s="5" t="s">
        <v>37</v>
      </c>
      <c r="E35" s="6" t="s">
        <v>46</v>
      </c>
      <c r="F35" s="6" t="s">
        <v>108</v>
      </c>
      <c r="G35" s="6">
        <v>4</v>
      </c>
      <c r="H35" s="6">
        <v>500</v>
      </c>
      <c r="I35" s="7">
        <v>50</v>
      </c>
      <c r="J35" s="6">
        <v>28</v>
      </c>
      <c r="K35" s="10">
        <v>2</v>
      </c>
      <c r="L35" s="12" t="s">
        <v>55</v>
      </c>
      <c r="M35" s="12"/>
      <c r="N35" s="12" t="s">
        <v>72</v>
      </c>
      <c r="O35" s="12" t="s">
        <v>31</v>
      </c>
      <c r="P35" s="12" t="s">
        <v>146</v>
      </c>
      <c r="Q35" s="12" t="s">
        <v>46</v>
      </c>
      <c r="R35" s="11" t="s">
        <v>135</v>
      </c>
    </row>
    <row r="36" spans="1:18" x14ac:dyDescent="0.3">
      <c r="A36" s="18" t="s">
        <v>89</v>
      </c>
      <c r="B36" s="4">
        <v>2</v>
      </c>
      <c r="C36" s="4" t="s">
        <v>110</v>
      </c>
      <c r="D36" s="5" t="s">
        <v>37</v>
      </c>
      <c r="E36" s="6" t="s">
        <v>52</v>
      </c>
      <c r="F36" s="6" t="s">
        <v>110</v>
      </c>
      <c r="G36" s="6">
        <v>5</v>
      </c>
      <c r="H36" s="6" t="s">
        <v>29</v>
      </c>
      <c r="I36" s="7">
        <v>45</v>
      </c>
      <c r="J36" s="6">
        <v>30</v>
      </c>
      <c r="K36" s="10">
        <v>3</v>
      </c>
      <c r="L36" s="12" t="s">
        <v>55</v>
      </c>
      <c r="M36" s="12"/>
      <c r="N36" s="12" t="s">
        <v>82</v>
      </c>
      <c r="O36" s="12" t="s">
        <v>31</v>
      </c>
      <c r="P36" s="12" t="s">
        <v>31</v>
      </c>
      <c r="Q36" s="12" t="s">
        <v>52</v>
      </c>
      <c r="R36" s="11" t="s">
        <v>136</v>
      </c>
    </row>
    <row r="37" spans="1:18" x14ac:dyDescent="0.3">
      <c r="A37" s="18" t="s">
        <v>89</v>
      </c>
      <c r="B37" s="4">
        <v>1</v>
      </c>
      <c r="C37" s="4"/>
      <c r="D37" s="5" t="s">
        <v>37</v>
      </c>
      <c r="E37" s="6" t="s">
        <v>41</v>
      </c>
      <c r="F37" s="6" t="s">
        <v>111</v>
      </c>
      <c r="G37" s="6">
        <v>5</v>
      </c>
      <c r="H37" s="6" t="s">
        <v>29</v>
      </c>
      <c r="I37" s="7">
        <v>45</v>
      </c>
      <c r="J37" s="6">
        <v>30</v>
      </c>
      <c r="K37" s="10">
        <v>3</v>
      </c>
      <c r="L37" s="12" t="s">
        <v>31</v>
      </c>
      <c r="M37" s="12" t="s">
        <v>85</v>
      </c>
      <c r="N37" s="12" t="s">
        <v>43</v>
      </c>
      <c r="O37" s="12" t="s">
        <v>31</v>
      </c>
      <c r="P37" s="12" t="s">
        <v>31</v>
      </c>
      <c r="Q37" s="12" t="s">
        <v>41</v>
      </c>
      <c r="R37" s="11" t="s">
        <v>136</v>
      </c>
    </row>
    <row r="38" spans="1:18" x14ac:dyDescent="0.3">
      <c r="A38" s="18" t="s">
        <v>89</v>
      </c>
      <c r="B38" s="4">
        <v>3</v>
      </c>
      <c r="C38" s="4"/>
      <c r="D38" s="5" t="s">
        <v>37</v>
      </c>
      <c r="E38" s="6" t="s">
        <v>87</v>
      </c>
      <c r="F38" s="6" t="s">
        <v>115</v>
      </c>
      <c r="G38" s="6">
        <v>6</v>
      </c>
      <c r="H38" s="6" t="s">
        <v>29</v>
      </c>
      <c r="I38" s="7">
        <v>43</v>
      </c>
      <c r="J38" s="6">
        <v>30</v>
      </c>
      <c r="K38" s="10">
        <v>3</v>
      </c>
      <c r="L38" s="12" t="s">
        <v>55</v>
      </c>
      <c r="M38" s="12"/>
      <c r="N38" s="12" t="s">
        <v>31</v>
      </c>
      <c r="O38" s="12" t="s">
        <v>146</v>
      </c>
      <c r="P38" s="12" t="s">
        <v>146</v>
      </c>
      <c r="Q38" s="12" t="s">
        <v>52</v>
      </c>
      <c r="R38" s="11" t="s">
        <v>136</v>
      </c>
    </row>
    <row r="39" spans="1:18" x14ac:dyDescent="0.3">
      <c r="A39" s="18" t="s">
        <v>89</v>
      </c>
      <c r="B39" s="4">
        <v>3</v>
      </c>
      <c r="C39" s="4" t="s">
        <v>116</v>
      </c>
      <c r="D39" s="5" t="s">
        <v>37</v>
      </c>
      <c r="E39" s="6" t="s">
        <v>52</v>
      </c>
      <c r="F39" s="6" t="s">
        <v>116</v>
      </c>
      <c r="G39" s="6">
        <v>2</v>
      </c>
      <c r="H39" s="6" t="s">
        <v>29</v>
      </c>
      <c r="I39" s="7">
        <v>20</v>
      </c>
      <c r="J39" s="6">
        <v>14</v>
      </c>
      <c r="K39" s="10">
        <v>3</v>
      </c>
      <c r="L39" s="12" t="s">
        <v>55</v>
      </c>
      <c r="M39" s="12"/>
      <c r="N39" s="12" t="s">
        <v>82</v>
      </c>
      <c r="O39" s="12" t="s">
        <v>31</v>
      </c>
      <c r="P39" s="12" t="s">
        <v>31</v>
      </c>
      <c r="Q39" s="12" t="s">
        <v>52</v>
      </c>
      <c r="R39" s="11" t="s">
        <v>136</v>
      </c>
    </row>
    <row r="40" spans="1:18" x14ac:dyDescent="0.3">
      <c r="A40" s="18" t="s">
        <v>89</v>
      </c>
      <c r="B40" s="4">
        <v>1</v>
      </c>
      <c r="C40" s="4"/>
      <c r="D40" s="5" t="s">
        <v>37</v>
      </c>
      <c r="E40" s="6" t="s">
        <v>87</v>
      </c>
      <c r="F40" s="6" t="s">
        <v>126</v>
      </c>
      <c r="G40" s="6">
        <v>1.5</v>
      </c>
      <c r="H40" s="6">
        <v>200</v>
      </c>
      <c r="I40" s="7">
        <v>20</v>
      </c>
      <c r="J40" s="6">
        <v>30</v>
      </c>
      <c r="K40" s="10">
        <v>3</v>
      </c>
      <c r="L40" s="12" t="s">
        <v>55</v>
      </c>
      <c r="M40" s="12"/>
      <c r="N40" s="12" t="s">
        <v>31</v>
      </c>
      <c r="O40" s="12" t="s">
        <v>146</v>
      </c>
      <c r="P40" s="12" t="s">
        <v>146</v>
      </c>
      <c r="Q40" s="12" t="s">
        <v>52</v>
      </c>
      <c r="R40" s="11" t="s">
        <v>136</v>
      </c>
    </row>
    <row r="41" spans="1:18" x14ac:dyDescent="0.3">
      <c r="A41" s="19" t="s">
        <v>26</v>
      </c>
      <c r="B41" s="4">
        <v>1</v>
      </c>
      <c r="C41" s="4"/>
      <c r="D41" s="5">
        <v>1</v>
      </c>
      <c r="E41" s="6" t="s">
        <v>27</v>
      </c>
      <c r="F41" s="6" t="s">
        <v>28</v>
      </c>
      <c r="G41" s="6" t="s">
        <v>29</v>
      </c>
      <c r="H41" s="6" t="s">
        <v>29</v>
      </c>
      <c r="I41" s="7">
        <v>399</v>
      </c>
      <c r="J41" s="6">
        <v>365</v>
      </c>
      <c r="K41" s="10">
        <v>1</v>
      </c>
      <c r="L41" s="12" t="s">
        <v>31</v>
      </c>
      <c r="M41" s="12" t="s">
        <v>32</v>
      </c>
      <c r="N41" s="12" t="s">
        <v>33</v>
      </c>
      <c r="O41" s="12" t="s">
        <v>31</v>
      </c>
      <c r="P41" s="12" t="s">
        <v>31</v>
      </c>
      <c r="Q41" s="12" t="s">
        <v>41</v>
      </c>
      <c r="R41" s="11" t="s">
        <v>30</v>
      </c>
    </row>
    <row r="42" spans="1:18" x14ac:dyDescent="0.3">
      <c r="A42" s="19" t="s">
        <v>26</v>
      </c>
      <c r="B42" s="4">
        <v>1</v>
      </c>
      <c r="C42" s="4"/>
      <c r="D42" s="5" t="s">
        <v>133</v>
      </c>
      <c r="E42" s="6" t="s">
        <v>27</v>
      </c>
      <c r="F42" s="6" t="s">
        <v>35</v>
      </c>
      <c r="G42" s="6" t="s">
        <v>29</v>
      </c>
      <c r="H42" s="6" t="s">
        <v>29</v>
      </c>
      <c r="I42" s="7">
        <v>40</v>
      </c>
      <c r="J42" s="6">
        <v>30</v>
      </c>
      <c r="K42" s="10">
        <v>1</v>
      </c>
      <c r="L42" s="12" t="s">
        <v>31</v>
      </c>
      <c r="M42" s="12" t="s">
        <v>32</v>
      </c>
      <c r="N42" s="12" t="s">
        <v>33</v>
      </c>
      <c r="O42" s="12" t="s">
        <v>31</v>
      </c>
      <c r="P42" s="12" t="s">
        <v>31</v>
      </c>
      <c r="Q42" s="12" t="s">
        <v>41</v>
      </c>
      <c r="R42" s="11" t="s">
        <v>30</v>
      </c>
    </row>
    <row r="43" spans="1:18" x14ac:dyDescent="0.3">
      <c r="A43" s="19" t="s">
        <v>26</v>
      </c>
      <c r="B43" s="4">
        <v>2</v>
      </c>
      <c r="C43" s="4"/>
      <c r="D43" s="5" t="s">
        <v>37</v>
      </c>
      <c r="E43" s="6" t="s">
        <v>27</v>
      </c>
      <c r="F43" s="6" t="s">
        <v>38</v>
      </c>
      <c r="G43" s="6" t="s">
        <v>29</v>
      </c>
      <c r="H43" s="6" t="s">
        <v>29</v>
      </c>
      <c r="I43" s="7">
        <v>499</v>
      </c>
      <c r="J43" s="6">
        <v>365</v>
      </c>
      <c r="K43" s="10">
        <v>1</v>
      </c>
      <c r="L43" s="12" t="s">
        <v>31</v>
      </c>
      <c r="M43" s="12" t="s">
        <v>32</v>
      </c>
      <c r="N43" s="12" t="s">
        <v>33</v>
      </c>
      <c r="O43" s="12" t="s">
        <v>31</v>
      </c>
      <c r="P43" s="12" t="s">
        <v>31</v>
      </c>
      <c r="Q43" s="12" t="s">
        <v>41</v>
      </c>
      <c r="R43" s="11" t="s">
        <v>30</v>
      </c>
    </row>
    <row r="44" spans="1:18" x14ac:dyDescent="0.3">
      <c r="A44" s="19" t="s">
        <v>26</v>
      </c>
      <c r="B44" s="4">
        <v>2</v>
      </c>
      <c r="C44" s="4"/>
      <c r="D44" s="5" t="s">
        <v>37</v>
      </c>
      <c r="E44" s="6" t="s">
        <v>27</v>
      </c>
      <c r="F44" s="6" t="s">
        <v>39</v>
      </c>
      <c r="G44" s="6" t="s">
        <v>29</v>
      </c>
      <c r="H44" s="6" t="s">
        <v>29</v>
      </c>
      <c r="I44" s="7">
        <v>50</v>
      </c>
      <c r="J44" s="6">
        <v>30</v>
      </c>
      <c r="K44" s="10">
        <v>1</v>
      </c>
      <c r="L44" s="12" t="s">
        <v>31</v>
      </c>
      <c r="M44" s="12" t="s">
        <v>32</v>
      </c>
      <c r="N44" s="12" t="s">
        <v>33</v>
      </c>
      <c r="O44" s="12" t="s">
        <v>31</v>
      </c>
      <c r="P44" s="12" t="s">
        <v>31</v>
      </c>
      <c r="Q44" s="12" t="s">
        <v>41</v>
      </c>
      <c r="R44" s="11" t="s">
        <v>30</v>
      </c>
    </row>
    <row r="45" spans="1:18" x14ac:dyDescent="0.3">
      <c r="A45" s="19" t="s">
        <v>26</v>
      </c>
      <c r="B45" s="4">
        <v>3</v>
      </c>
      <c r="C45" s="4"/>
      <c r="D45" s="5" t="s">
        <v>37</v>
      </c>
      <c r="E45" s="6" t="s">
        <v>27</v>
      </c>
      <c r="F45" s="6" t="s">
        <v>40</v>
      </c>
      <c r="G45" s="6" t="s">
        <v>29</v>
      </c>
      <c r="H45" s="6" t="s">
        <v>29</v>
      </c>
      <c r="I45" s="7">
        <v>799</v>
      </c>
      <c r="J45" s="6">
        <v>365</v>
      </c>
      <c r="K45" s="10">
        <v>1</v>
      </c>
      <c r="L45" s="12" t="s">
        <v>31</v>
      </c>
      <c r="M45" s="12" t="s">
        <v>32</v>
      </c>
      <c r="N45" s="12" t="s">
        <v>33</v>
      </c>
      <c r="O45" s="12" t="s">
        <v>31</v>
      </c>
      <c r="P45" s="12" t="s">
        <v>31</v>
      </c>
      <c r="Q45" s="12" t="s">
        <v>41</v>
      </c>
      <c r="R45" s="11" t="s">
        <v>30</v>
      </c>
    </row>
    <row r="46" spans="1:18" x14ac:dyDescent="0.3">
      <c r="A46" s="19" t="s">
        <v>26</v>
      </c>
      <c r="B46" s="4">
        <v>3</v>
      </c>
      <c r="C46" s="4"/>
      <c r="D46" s="5">
        <v>2</v>
      </c>
      <c r="E46" s="6" t="s">
        <v>41</v>
      </c>
      <c r="F46" s="6" t="s">
        <v>42</v>
      </c>
      <c r="G46" s="6" t="s">
        <v>29</v>
      </c>
      <c r="H46" s="6" t="s">
        <v>29</v>
      </c>
      <c r="I46" s="7">
        <v>80</v>
      </c>
      <c r="J46" s="6">
        <v>30</v>
      </c>
      <c r="K46" s="10">
        <v>1</v>
      </c>
      <c r="L46" s="12" t="s">
        <v>31</v>
      </c>
      <c r="M46" s="12" t="s">
        <v>32</v>
      </c>
      <c r="N46" s="12" t="s">
        <v>43</v>
      </c>
      <c r="O46" s="12" t="s">
        <v>31</v>
      </c>
      <c r="P46" s="12" t="s">
        <v>31</v>
      </c>
      <c r="Q46" s="12" t="s">
        <v>41</v>
      </c>
      <c r="R46" s="11" t="s">
        <v>30</v>
      </c>
    </row>
    <row r="47" spans="1:18" x14ac:dyDescent="0.3">
      <c r="A47" s="19" t="s">
        <v>26</v>
      </c>
      <c r="B47" s="4">
        <v>3</v>
      </c>
      <c r="C47" s="4"/>
      <c r="D47" s="5" t="s">
        <v>37</v>
      </c>
      <c r="E47" s="6" t="s">
        <v>27</v>
      </c>
      <c r="F47" s="6" t="s">
        <v>45</v>
      </c>
      <c r="G47" s="6" t="s">
        <v>29</v>
      </c>
      <c r="H47" s="6" t="s">
        <v>29</v>
      </c>
      <c r="I47" s="7">
        <v>80</v>
      </c>
      <c r="J47" s="6">
        <v>30</v>
      </c>
      <c r="K47" s="10">
        <v>1</v>
      </c>
      <c r="L47" s="12" t="s">
        <v>31</v>
      </c>
      <c r="M47" s="12" t="s">
        <v>32</v>
      </c>
      <c r="N47" s="12" t="s">
        <v>33</v>
      </c>
      <c r="O47" s="12" t="s">
        <v>31</v>
      </c>
      <c r="P47" s="12" t="s">
        <v>31</v>
      </c>
      <c r="Q47" s="12" t="s">
        <v>41</v>
      </c>
      <c r="R47" s="11" t="s">
        <v>30</v>
      </c>
    </row>
    <row r="48" spans="1:18" x14ac:dyDescent="0.3">
      <c r="A48" s="19" t="s">
        <v>26</v>
      </c>
      <c r="B48" s="4">
        <v>3</v>
      </c>
      <c r="C48" s="4"/>
      <c r="D48" s="5" t="s">
        <v>37</v>
      </c>
      <c r="E48" s="6" t="s">
        <v>46</v>
      </c>
      <c r="F48" s="6" t="s">
        <v>47</v>
      </c>
      <c r="G48" s="6" t="s">
        <v>48</v>
      </c>
      <c r="H48" s="6" t="s">
        <v>29</v>
      </c>
      <c r="I48" s="7">
        <v>100</v>
      </c>
      <c r="J48" s="6">
        <v>30</v>
      </c>
      <c r="K48" s="10">
        <v>1</v>
      </c>
      <c r="L48" s="12" t="s">
        <v>31</v>
      </c>
      <c r="M48" s="12" t="s">
        <v>32</v>
      </c>
      <c r="N48" s="12" t="s">
        <v>49</v>
      </c>
      <c r="O48" s="12" t="s">
        <v>31</v>
      </c>
      <c r="P48" s="12" t="s">
        <v>146</v>
      </c>
      <c r="Q48" s="12" t="s">
        <v>46</v>
      </c>
      <c r="R48" s="11" t="s">
        <v>30</v>
      </c>
    </row>
    <row r="49" spans="1:18" x14ac:dyDescent="0.3">
      <c r="A49" s="19" t="s">
        <v>26</v>
      </c>
      <c r="B49" s="4">
        <v>6</v>
      </c>
      <c r="C49" s="4" t="s">
        <v>141</v>
      </c>
      <c r="D49" s="5" t="s">
        <v>37</v>
      </c>
      <c r="E49" s="6" t="s">
        <v>52</v>
      </c>
      <c r="F49" s="6" t="s">
        <v>53</v>
      </c>
      <c r="G49" s="6">
        <v>120</v>
      </c>
      <c r="H49" s="6" t="s">
        <v>29</v>
      </c>
      <c r="I49" s="7">
        <v>85</v>
      </c>
      <c r="J49" s="6">
        <v>30</v>
      </c>
      <c r="K49" s="10">
        <v>1</v>
      </c>
      <c r="L49" s="12" t="s">
        <v>31</v>
      </c>
      <c r="M49" s="12" t="s">
        <v>54</v>
      </c>
      <c r="N49" s="12" t="s">
        <v>55</v>
      </c>
      <c r="O49" s="12" t="s">
        <v>31</v>
      </c>
      <c r="P49" s="12" t="s">
        <v>31</v>
      </c>
      <c r="Q49" s="12" t="s">
        <v>52</v>
      </c>
      <c r="R49" s="11" t="s">
        <v>30</v>
      </c>
    </row>
    <row r="50" spans="1:18" x14ac:dyDescent="0.3">
      <c r="A50" s="19" t="s">
        <v>26</v>
      </c>
      <c r="B50" s="4">
        <v>4</v>
      </c>
      <c r="C50" s="4" t="s">
        <v>142</v>
      </c>
      <c r="D50" s="5">
        <v>3</v>
      </c>
      <c r="E50" s="6" t="s">
        <v>52</v>
      </c>
      <c r="F50" s="6" t="s">
        <v>57</v>
      </c>
      <c r="G50" s="6">
        <v>100</v>
      </c>
      <c r="H50" s="6" t="s">
        <v>29</v>
      </c>
      <c r="I50" s="7">
        <v>75</v>
      </c>
      <c r="J50" s="6">
        <v>30</v>
      </c>
      <c r="K50" s="10">
        <v>1</v>
      </c>
      <c r="L50" s="12" t="s">
        <v>31</v>
      </c>
      <c r="M50" s="12" t="s">
        <v>58</v>
      </c>
      <c r="N50" s="12" t="s">
        <v>55</v>
      </c>
      <c r="O50" s="12" t="s">
        <v>31</v>
      </c>
      <c r="P50" s="12" t="s">
        <v>31</v>
      </c>
      <c r="Q50" s="12" t="s">
        <v>52</v>
      </c>
      <c r="R50" s="11" t="s">
        <v>30</v>
      </c>
    </row>
    <row r="51" spans="1:18" x14ac:dyDescent="0.3">
      <c r="A51" s="19" t="s">
        <v>26</v>
      </c>
      <c r="B51" s="4">
        <v>3</v>
      </c>
      <c r="C51" s="4" t="s">
        <v>59</v>
      </c>
      <c r="D51" s="5" t="s">
        <v>37</v>
      </c>
      <c r="E51" s="6" t="s">
        <v>60</v>
      </c>
      <c r="F51" s="6" t="s">
        <v>61</v>
      </c>
      <c r="G51" s="6">
        <v>40</v>
      </c>
      <c r="H51" s="6" t="s">
        <v>29</v>
      </c>
      <c r="I51" s="7">
        <v>70</v>
      </c>
      <c r="J51" s="6">
        <v>30</v>
      </c>
      <c r="K51" s="10">
        <v>1</v>
      </c>
      <c r="L51" s="12" t="s">
        <v>31</v>
      </c>
      <c r="M51" s="12" t="s">
        <v>62</v>
      </c>
      <c r="N51" s="12" t="s">
        <v>33</v>
      </c>
      <c r="O51" s="12" t="s">
        <v>31</v>
      </c>
      <c r="P51" s="12" t="s">
        <v>146</v>
      </c>
      <c r="Q51" s="12" t="s">
        <v>41</v>
      </c>
      <c r="R51" s="11" t="s">
        <v>30</v>
      </c>
    </row>
    <row r="52" spans="1:18" x14ac:dyDescent="0.3">
      <c r="A52" s="19" t="s">
        <v>26</v>
      </c>
      <c r="B52" s="4">
        <v>2</v>
      </c>
      <c r="C52" s="4"/>
      <c r="D52" s="5">
        <v>4</v>
      </c>
      <c r="E52" s="6" t="s">
        <v>46</v>
      </c>
      <c r="F52" s="6" t="s">
        <v>63</v>
      </c>
      <c r="G52" s="6">
        <v>50</v>
      </c>
      <c r="H52" s="6" t="s">
        <v>29</v>
      </c>
      <c r="I52" s="7">
        <v>85</v>
      </c>
      <c r="J52" s="6">
        <v>30</v>
      </c>
      <c r="K52" s="10">
        <v>1</v>
      </c>
      <c r="L52" s="12" t="s">
        <v>31</v>
      </c>
      <c r="M52" s="12"/>
      <c r="N52" s="12" t="s">
        <v>49</v>
      </c>
      <c r="O52" s="12" t="s">
        <v>31</v>
      </c>
      <c r="P52" s="12" t="s">
        <v>146</v>
      </c>
      <c r="Q52" s="12" t="s">
        <v>46</v>
      </c>
      <c r="R52" s="11" t="s">
        <v>30</v>
      </c>
    </row>
    <row r="53" spans="1:18" x14ac:dyDescent="0.3">
      <c r="A53" s="19" t="s">
        <v>26</v>
      </c>
      <c r="B53" s="4">
        <v>6</v>
      </c>
      <c r="C53" s="4" t="s">
        <v>143</v>
      </c>
      <c r="D53" s="5" t="s">
        <v>37</v>
      </c>
      <c r="E53" s="6" t="s">
        <v>64</v>
      </c>
      <c r="F53" s="6" t="s">
        <v>65</v>
      </c>
      <c r="G53" s="6">
        <v>40</v>
      </c>
      <c r="H53" s="6" t="s">
        <v>66</v>
      </c>
      <c r="I53" s="7">
        <v>70</v>
      </c>
      <c r="J53" s="6">
        <v>28</v>
      </c>
      <c r="K53" s="10">
        <v>1</v>
      </c>
      <c r="L53" s="12" t="s">
        <v>31</v>
      </c>
      <c r="M53" s="12" t="s">
        <v>58</v>
      </c>
      <c r="N53" s="12" t="s">
        <v>55</v>
      </c>
      <c r="O53" s="12" t="s">
        <v>31</v>
      </c>
      <c r="P53" s="12" t="s">
        <v>31</v>
      </c>
      <c r="Q53" s="12" t="s">
        <v>46</v>
      </c>
      <c r="R53" s="11" t="s">
        <v>30</v>
      </c>
    </row>
    <row r="54" spans="1:18" x14ac:dyDescent="0.3">
      <c r="A54" s="19" t="s">
        <v>26</v>
      </c>
      <c r="B54" s="4">
        <v>3</v>
      </c>
      <c r="C54" s="4"/>
      <c r="D54" s="5" t="s">
        <v>37</v>
      </c>
      <c r="E54" s="6" t="s">
        <v>68</v>
      </c>
      <c r="F54" s="6" t="s">
        <v>69</v>
      </c>
      <c r="G54" s="6">
        <v>15</v>
      </c>
      <c r="H54" s="6" t="s">
        <v>66</v>
      </c>
      <c r="I54" s="7">
        <v>330</v>
      </c>
      <c r="J54" s="6">
        <v>365</v>
      </c>
      <c r="K54" s="10">
        <v>1</v>
      </c>
      <c r="L54" s="12" t="s">
        <v>55</v>
      </c>
      <c r="M54" s="12"/>
      <c r="N54" s="12" t="s">
        <v>55</v>
      </c>
      <c r="O54" s="12" t="s">
        <v>31</v>
      </c>
      <c r="P54" s="12" t="s">
        <v>31</v>
      </c>
      <c r="Q54" s="12" t="s">
        <v>41</v>
      </c>
      <c r="R54" s="11" t="s">
        <v>30</v>
      </c>
    </row>
    <row r="55" spans="1:18" x14ac:dyDescent="0.3">
      <c r="A55" s="19" t="s">
        <v>26</v>
      </c>
      <c r="B55" s="4">
        <v>2</v>
      </c>
      <c r="C55" s="4" t="s">
        <v>144</v>
      </c>
      <c r="D55" s="5" t="s">
        <v>37</v>
      </c>
      <c r="E55" s="6" t="s">
        <v>64</v>
      </c>
      <c r="F55" s="6" t="s">
        <v>70</v>
      </c>
      <c r="G55" s="6">
        <v>10</v>
      </c>
      <c r="H55" s="6" t="s">
        <v>66</v>
      </c>
      <c r="I55" s="7">
        <v>20</v>
      </c>
      <c r="J55" s="6">
        <v>7</v>
      </c>
      <c r="K55" s="10">
        <v>1</v>
      </c>
      <c r="L55" s="12" t="s">
        <v>31</v>
      </c>
      <c r="M55" s="12" t="s">
        <v>58</v>
      </c>
      <c r="N55" s="12" t="s">
        <v>55</v>
      </c>
      <c r="O55" s="12" t="s">
        <v>31</v>
      </c>
      <c r="P55" s="12" t="s">
        <v>31</v>
      </c>
      <c r="Q55" s="12" t="s">
        <v>46</v>
      </c>
      <c r="R55" s="11" t="s">
        <v>30</v>
      </c>
    </row>
    <row r="56" spans="1:18" x14ac:dyDescent="0.3">
      <c r="A56" s="19" t="s">
        <v>26</v>
      </c>
      <c r="B56" s="4">
        <v>4</v>
      </c>
      <c r="C56" s="4"/>
      <c r="D56" s="5" t="s">
        <v>37</v>
      </c>
      <c r="E56" s="6" t="s">
        <v>46</v>
      </c>
      <c r="F56" s="6" t="s">
        <v>71</v>
      </c>
      <c r="G56" s="6">
        <v>40</v>
      </c>
      <c r="H56" s="6" t="s">
        <v>66</v>
      </c>
      <c r="I56" s="7">
        <v>80</v>
      </c>
      <c r="J56" s="6">
        <v>28</v>
      </c>
      <c r="K56" s="10">
        <v>2</v>
      </c>
      <c r="L56" s="12" t="s">
        <v>31</v>
      </c>
      <c r="M56" s="12" t="s">
        <v>58</v>
      </c>
      <c r="N56" s="12" t="s">
        <v>72</v>
      </c>
      <c r="O56" s="12" t="s">
        <v>31</v>
      </c>
      <c r="P56" s="12" t="s">
        <v>146</v>
      </c>
      <c r="Q56" s="12" t="s">
        <v>46</v>
      </c>
      <c r="R56" s="11" t="s">
        <v>135</v>
      </c>
    </row>
    <row r="57" spans="1:18" x14ac:dyDescent="0.3">
      <c r="A57" s="19" t="s">
        <v>26</v>
      </c>
      <c r="B57" s="4">
        <v>3</v>
      </c>
      <c r="C57" s="4"/>
      <c r="D57" s="5" t="s">
        <v>37</v>
      </c>
      <c r="E57" s="6" t="s">
        <v>68</v>
      </c>
      <c r="F57" s="6" t="s">
        <v>74</v>
      </c>
      <c r="G57" s="6">
        <v>15</v>
      </c>
      <c r="H57" s="6" t="s">
        <v>66</v>
      </c>
      <c r="I57" s="7">
        <v>35</v>
      </c>
      <c r="J57" s="6">
        <v>30</v>
      </c>
      <c r="K57" s="10">
        <v>2</v>
      </c>
      <c r="L57" s="12" t="s">
        <v>55</v>
      </c>
      <c r="M57" s="12"/>
      <c r="N57" s="12" t="s">
        <v>55</v>
      </c>
      <c r="O57" s="12" t="s">
        <v>31</v>
      </c>
      <c r="P57" s="12" t="s">
        <v>31</v>
      </c>
      <c r="Q57" s="12" t="s">
        <v>41</v>
      </c>
      <c r="R57" s="11" t="s">
        <v>135</v>
      </c>
    </row>
    <row r="58" spans="1:18" x14ac:dyDescent="0.3">
      <c r="A58" s="19" t="s">
        <v>26</v>
      </c>
      <c r="B58" s="4">
        <v>5</v>
      </c>
      <c r="C58" s="4" t="s">
        <v>75</v>
      </c>
      <c r="D58" s="5" t="s">
        <v>37</v>
      </c>
      <c r="E58" s="6" t="s">
        <v>134</v>
      </c>
      <c r="F58" s="6" t="s">
        <v>75</v>
      </c>
      <c r="G58" s="6">
        <v>15</v>
      </c>
      <c r="H58" s="6" t="s">
        <v>66</v>
      </c>
      <c r="I58" s="7">
        <v>45</v>
      </c>
      <c r="J58" s="6">
        <v>28</v>
      </c>
      <c r="K58" s="10">
        <v>2</v>
      </c>
      <c r="L58" s="12" t="s">
        <v>55</v>
      </c>
      <c r="M58" s="12"/>
      <c r="N58" s="12" t="s">
        <v>31</v>
      </c>
      <c r="O58" s="12" t="s">
        <v>146</v>
      </c>
      <c r="P58" s="12" t="s">
        <v>146</v>
      </c>
      <c r="Q58" s="12" t="s">
        <v>52</v>
      </c>
      <c r="R58" s="11" t="s">
        <v>135</v>
      </c>
    </row>
    <row r="59" spans="1:18" x14ac:dyDescent="0.3">
      <c r="A59" s="19" t="s">
        <v>26</v>
      </c>
      <c r="B59" s="4">
        <v>2</v>
      </c>
      <c r="C59" s="4" t="s">
        <v>77</v>
      </c>
      <c r="D59" s="5" t="s">
        <v>37</v>
      </c>
      <c r="E59" s="6" t="s">
        <v>60</v>
      </c>
      <c r="F59" s="6" t="s">
        <v>78</v>
      </c>
      <c r="G59" s="6">
        <v>15</v>
      </c>
      <c r="H59" s="6" t="s">
        <v>29</v>
      </c>
      <c r="I59" s="7">
        <v>65</v>
      </c>
      <c r="J59" s="6">
        <v>30</v>
      </c>
      <c r="K59" s="10">
        <v>2</v>
      </c>
      <c r="L59" s="12" t="s">
        <v>31</v>
      </c>
      <c r="M59" s="12" t="s">
        <v>79</v>
      </c>
      <c r="N59" s="12" t="s">
        <v>33</v>
      </c>
      <c r="O59" s="12" t="s">
        <v>31</v>
      </c>
      <c r="P59" s="12" t="s">
        <v>146</v>
      </c>
      <c r="Q59" s="12" t="s">
        <v>41</v>
      </c>
      <c r="R59" s="11" t="s">
        <v>135</v>
      </c>
    </row>
    <row r="60" spans="1:18" x14ac:dyDescent="0.3">
      <c r="A60" s="19" t="s">
        <v>26</v>
      </c>
      <c r="B60" s="4">
        <v>5</v>
      </c>
      <c r="C60" s="4" t="s">
        <v>145</v>
      </c>
      <c r="D60" s="5" t="s">
        <v>37</v>
      </c>
      <c r="E60" s="6" t="s">
        <v>64</v>
      </c>
      <c r="F60" s="6" t="s">
        <v>80</v>
      </c>
      <c r="G60" s="6">
        <v>15</v>
      </c>
      <c r="H60" s="6" t="s">
        <v>66</v>
      </c>
      <c r="I60" s="7">
        <v>50</v>
      </c>
      <c r="J60" s="6">
        <v>28</v>
      </c>
      <c r="K60" s="10">
        <v>3</v>
      </c>
      <c r="L60" s="12" t="s">
        <v>31</v>
      </c>
      <c r="M60" s="12" t="s">
        <v>58</v>
      </c>
      <c r="N60" s="12" t="s">
        <v>55</v>
      </c>
      <c r="O60" s="12" t="s">
        <v>31</v>
      </c>
      <c r="P60" s="12" t="s">
        <v>31</v>
      </c>
      <c r="Q60" s="12" t="s">
        <v>46</v>
      </c>
      <c r="R60" s="11" t="s">
        <v>136</v>
      </c>
    </row>
    <row r="61" spans="1:18" x14ac:dyDescent="0.3">
      <c r="A61" s="19" t="s">
        <v>26</v>
      </c>
      <c r="B61" s="4">
        <v>5</v>
      </c>
      <c r="C61" s="4" t="s">
        <v>81</v>
      </c>
      <c r="D61" s="5" t="s">
        <v>37</v>
      </c>
      <c r="E61" s="6" t="s">
        <v>52</v>
      </c>
      <c r="F61" s="6" t="s">
        <v>81</v>
      </c>
      <c r="G61" s="6">
        <v>15</v>
      </c>
      <c r="H61" s="6" t="s">
        <v>29</v>
      </c>
      <c r="I61" s="7">
        <v>60</v>
      </c>
      <c r="J61" s="6">
        <v>30</v>
      </c>
      <c r="K61" s="10">
        <v>3</v>
      </c>
      <c r="L61" s="12" t="s">
        <v>55</v>
      </c>
      <c r="M61" s="12"/>
      <c r="N61" s="12" t="s">
        <v>82</v>
      </c>
      <c r="O61" s="12" t="s">
        <v>31</v>
      </c>
      <c r="P61" s="12" t="s">
        <v>31</v>
      </c>
      <c r="Q61" s="12" t="s">
        <v>52</v>
      </c>
      <c r="R61" s="11" t="s">
        <v>136</v>
      </c>
    </row>
    <row r="62" spans="1:18" x14ac:dyDescent="0.3">
      <c r="A62" s="19" t="s">
        <v>26</v>
      </c>
      <c r="B62" s="4">
        <v>3</v>
      </c>
      <c r="C62" s="4" t="s">
        <v>81</v>
      </c>
      <c r="D62" s="5" t="s">
        <v>37</v>
      </c>
      <c r="E62" s="6" t="s">
        <v>52</v>
      </c>
      <c r="F62" s="6" t="s">
        <v>81</v>
      </c>
      <c r="G62" s="6">
        <v>15</v>
      </c>
      <c r="H62" s="6" t="s">
        <v>29</v>
      </c>
      <c r="I62" s="7">
        <v>60</v>
      </c>
      <c r="J62" s="6">
        <v>30</v>
      </c>
      <c r="K62" s="10">
        <v>3</v>
      </c>
      <c r="L62" s="12" t="s">
        <v>55</v>
      </c>
      <c r="M62" s="12"/>
      <c r="N62" s="12" t="s">
        <v>82</v>
      </c>
      <c r="O62" s="12" t="s">
        <v>31</v>
      </c>
      <c r="P62" s="12" t="s">
        <v>31</v>
      </c>
      <c r="Q62" s="12" t="s">
        <v>52</v>
      </c>
      <c r="R62" s="11" t="s">
        <v>136</v>
      </c>
    </row>
    <row r="63" spans="1:18" x14ac:dyDescent="0.3">
      <c r="A63" s="19" t="s">
        <v>26</v>
      </c>
      <c r="B63" s="4">
        <v>2</v>
      </c>
      <c r="C63" s="4"/>
      <c r="D63" s="5" t="s">
        <v>37</v>
      </c>
      <c r="E63" s="6" t="s">
        <v>41</v>
      </c>
      <c r="F63" s="6" t="s">
        <v>84</v>
      </c>
      <c r="G63" s="6">
        <v>15</v>
      </c>
      <c r="H63" s="6" t="s">
        <v>29</v>
      </c>
      <c r="I63" s="7">
        <v>65</v>
      </c>
      <c r="J63" s="6">
        <v>30</v>
      </c>
      <c r="K63" s="10">
        <v>3</v>
      </c>
      <c r="L63" s="12" t="s">
        <v>31</v>
      </c>
      <c r="M63" s="12" t="s">
        <v>85</v>
      </c>
      <c r="N63" s="12" t="s">
        <v>43</v>
      </c>
      <c r="O63" s="12" t="s">
        <v>31</v>
      </c>
      <c r="P63" s="12" t="s">
        <v>31</v>
      </c>
      <c r="Q63" s="12" t="s">
        <v>41</v>
      </c>
      <c r="R63" s="11" t="s">
        <v>136</v>
      </c>
    </row>
    <row r="64" spans="1:18" x14ac:dyDescent="0.3">
      <c r="A64" s="19" t="s">
        <v>26</v>
      </c>
      <c r="B64" s="4">
        <v>1</v>
      </c>
      <c r="C64" s="4"/>
      <c r="D64" s="5" t="s">
        <v>37</v>
      </c>
      <c r="E64" s="6" t="s">
        <v>46</v>
      </c>
      <c r="F64" s="6" t="s">
        <v>86</v>
      </c>
      <c r="G64" s="6">
        <v>14</v>
      </c>
      <c r="H64" s="6" t="s">
        <v>29</v>
      </c>
      <c r="I64" s="7">
        <v>65</v>
      </c>
      <c r="J64" s="6">
        <v>30</v>
      </c>
      <c r="K64" s="10">
        <v>3</v>
      </c>
      <c r="L64" s="12" t="s">
        <v>31</v>
      </c>
      <c r="M64" s="12"/>
      <c r="N64" s="12" t="s">
        <v>49</v>
      </c>
      <c r="O64" s="12" t="s">
        <v>31</v>
      </c>
      <c r="P64" s="12" t="s">
        <v>146</v>
      </c>
      <c r="Q64" s="12" t="s">
        <v>46</v>
      </c>
      <c r="R64" s="11" t="s">
        <v>136</v>
      </c>
    </row>
    <row r="65" spans="1:18" x14ac:dyDescent="0.3">
      <c r="A65" s="19" t="s">
        <v>26</v>
      </c>
      <c r="B65" s="4">
        <v>4</v>
      </c>
      <c r="C65" s="4"/>
      <c r="D65" s="5" t="s">
        <v>37</v>
      </c>
      <c r="E65" s="6" t="s">
        <v>87</v>
      </c>
      <c r="F65" s="6" t="s">
        <v>88</v>
      </c>
      <c r="G65" s="6">
        <v>12</v>
      </c>
      <c r="H65" s="6" t="s">
        <v>29</v>
      </c>
      <c r="I65" s="7">
        <v>55</v>
      </c>
      <c r="J65" s="6">
        <v>30</v>
      </c>
      <c r="K65" s="10">
        <v>3</v>
      </c>
      <c r="L65" s="12" t="s">
        <v>55</v>
      </c>
      <c r="M65" s="12"/>
      <c r="N65" s="12" t="s">
        <v>31</v>
      </c>
      <c r="O65" s="12" t="s">
        <v>146</v>
      </c>
      <c r="P65" s="12" t="s">
        <v>146</v>
      </c>
      <c r="Q65" s="12" t="s">
        <v>52</v>
      </c>
      <c r="R65" s="1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B13D-B38E-448A-BAAF-5E8BDEFBF142}">
  <dimension ref="A1:B3"/>
  <sheetViews>
    <sheetView workbookViewId="0">
      <selection activeCell="B4" sqref="B4"/>
    </sheetView>
  </sheetViews>
  <sheetFormatPr defaultRowHeight="14.4" x14ac:dyDescent="0.3"/>
  <cols>
    <col min="2" max="2" width="18" bestFit="1" customWidth="1"/>
  </cols>
  <sheetData>
    <row r="1" spans="1:2" x14ac:dyDescent="0.3">
      <c r="A1" s="10">
        <v>1</v>
      </c>
      <c r="B1" s="11" t="s">
        <v>30</v>
      </c>
    </row>
    <row r="2" spans="1:2" x14ac:dyDescent="0.3">
      <c r="A2" s="10">
        <v>2</v>
      </c>
      <c r="B2" s="11" t="s">
        <v>135</v>
      </c>
    </row>
    <row r="3" spans="1:2" x14ac:dyDescent="0.3">
      <c r="A3" s="10">
        <v>3</v>
      </c>
      <c r="B3" s="1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A9" sqref="A9"/>
    </sheetView>
  </sheetViews>
  <sheetFormatPr defaultRowHeight="14.4" x14ac:dyDescent="0.3"/>
  <cols>
    <col min="1" max="1" width="16.5546875" bestFit="1" customWidth="1"/>
  </cols>
  <sheetData>
    <row r="1" spans="1:2" x14ac:dyDescent="0.3">
      <c r="A1" s="1" t="s">
        <v>4</v>
      </c>
    </row>
    <row r="2" spans="1:2" x14ac:dyDescent="0.3">
      <c r="A2" s="21" t="s">
        <v>27</v>
      </c>
      <c r="B2" s="21" t="s">
        <v>41</v>
      </c>
    </row>
    <row r="3" spans="1:2" x14ac:dyDescent="0.3">
      <c r="A3" s="16" t="s">
        <v>41</v>
      </c>
      <c r="B3" s="21" t="s">
        <v>41</v>
      </c>
    </row>
    <row r="4" spans="1:2" x14ac:dyDescent="0.3">
      <c r="A4" s="16" t="s">
        <v>46</v>
      </c>
      <c r="B4" s="21" t="s">
        <v>46</v>
      </c>
    </row>
    <row r="5" spans="1:2" x14ac:dyDescent="0.3">
      <c r="A5" s="16" t="s">
        <v>52</v>
      </c>
      <c r="B5" s="21" t="s">
        <v>52</v>
      </c>
    </row>
    <row r="6" spans="1:2" x14ac:dyDescent="0.3">
      <c r="A6" s="21" t="s">
        <v>60</v>
      </c>
      <c r="B6" s="21" t="s">
        <v>41</v>
      </c>
    </row>
    <row r="7" spans="1:2" x14ac:dyDescent="0.3">
      <c r="A7" s="21" t="s">
        <v>64</v>
      </c>
      <c r="B7" s="21" t="s">
        <v>46</v>
      </c>
    </row>
    <row r="8" spans="1:2" x14ac:dyDescent="0.3">
      <c r="A8" s="21" t="s">
        <v>68</v>
      </c>
      <c r="B8" s="21" t="s">
        <v>41</v>
      </c>
    </row>
    <row r="9" spans="1:2" x14ac:dyDescent="0.3">
      <c r="A9" s="6" t="s">
        <v>134</v>
      </c>
      <c r="B9" s="21" t="s">
        <v>52</v>
      </c>
    </row>
    <row r="10" spans="1:2" x14ac:dyDescent="0.3">
      <c r="A10" s="21" t="s">
        <v>87</v>
      </c>
      <c r="B10" s="2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(2)</vt:lpstr>
      <vt:lpstr>SIM only comparison</vt:lpstr>
      <vt:lpstr>summary</vt:lpstr>
      <vt:lpstr>value categories</vt:lpstr>
      <vt:lpstr>networks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Walsh</dc:creator>
  <cp:lastModifiedBy>Christopher Walsh</cp:lastModifiedBy>
  <dcterms:created xsi:type="dcterms:W3CDTF">2015-06-05T18:17:20Z</dcterms:created>
  <dcterms:modified xsi:type="dcterms:W3CDTF">2023-09-04T12:39:00Z</dcterms:modified>
</cp:coreProperties>
</file>