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__zz dg files\MH Australia\NZ power\zz power october 2023\"/>
    </mc:Choice>
  </mc:AlternateContent>
  <xr:revisionPtr revIDLastSave="0" documentId="13_ncr:1_{7E28B96A-87CC-4B97-A0D6-EB96003E045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Template" sheetId="8" state="hidden" r:id="rId1"/>
    <sheet name="Ranking October 2023" sheetId="20" r:id="rId2"/>
    <sheet name="Auckland" sheetId="21" r:id="rId3"/>
    <sheet name="Wellington" sheetId="9" r:id="rId4"/>
    <sheet name="Christchurch" sheetId="10" r:id="rId5"/>
    <sheet name="Dunedin" sheetId="11" r:id="rId6"/>
    <sheet name="Hamilton" sheetId="12" r:id="rId7"/>
    <sheet name="Plans terms &amp; discounts" sheetId="1" r:id="rId8"/>
    <sheet name="dropdowns" sheetId="4" state="hidden" r:id="rId9"/>
  </sheets>
  <definedNames>
    <definedName name="_xlnm._FilterDatabase" localSheetId="7" hidden="1">'Plans terms &amp; discounts'!$A$1:$H$55</definedName>
    <definedName name="_xlnm._FilterDatabase" localSheetId="1" hidden="1">'Ranking October 2023'!$E$1:$E$403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5" i="20" l="1"/>
  <c r="E324" i="20"/>
  <c r="E323" i="20"/>
  <c r="E322" i="20"/>
  <c r="E321" i="20"/>
  <c r="E320" i="20"/>
  <c r="E319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6" i="20"/>
  <c r="E305" i="20"/>
  <c r="E292" i="20"/>
  <c r="E291" i="20"/>
  <c r="E290" i="20"/>
  <c r="E289" i="20"/>
  <c r="E288" i="20"/>
  <c r="E287" i="20"/>
  <c r="E286" i="20"/>
  <c r="E285" i="20"/>
  <c r="E284" i="20"/>
  <c r="E283" i="20"/>
  <c r="E282" i="20"/>
  <c r="E281" i="20"/>
  <c r="E280" i="20"/>
  <c r="E279" i="20"/>
  <c r="E278" i="20"/>
  <c r="E277" i="20"/>
  <c r="E276" i="20"/>
  <c r="E275" i="20"/>
  <c r="E274" i="20"/>
  <c r="E273" i="20"/>
  <c r="E272" i="20"/>
  <c r="E259" i="20"/>
  <c r="E258" i="20"/>
  <c r="E257" i="20"/>
  <c r="E256" i="20"/>
  <c r="E255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22" i="20"/>
  <c r="E221" i="20"/>
  <c r="E220" i="20"/>
  <c r="E219" i="20"/>
  <c r="E218" i="20"/>
  <c r="E217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05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AB109" i="21"/>
  <c r="AA109" i="21"/>
  <c r="Z109" i="21"/>
  <c r="X109" i="21"/>
  <c r="W109" i="21"/>
  <c r="V109" i="21"/>
  <c r="U109" i="21"/>
  <c r="T109" i="21"/>
  <c r="S109" i="21"/>
  <c r="R109" i="21"/>
  <c r="Q109" i="21"/>
  <c r="P109" i="21"/>
  <c r="O109" i="21"/>
  <c r="N109" i="21"/>
  <c r="M109" i="21"/>
  <c r="L109" i="21"/>
  <c r="K109" i="21"/>
  <c r="J109" i="21"/>
  <c r="AC109" i="21"/>
  <c r="I109" i="21"/>
  <c r="H109" i="21"/>
  <c r="G109" i="21"/>
  <c r="F109" i="21"/>
  <c r="AE109" i="21"/>
  <c r="E109" i="21"/>
  <c r="AB108" i="21"/>
  <c r="AA108" i="21"/>
  <c r="Z108" i="21"/>
  <c r="X108" i="21"/>
  <c r="W108" i="21"/>
  <c r="V108" i="21"/>
  <c r="U108" i="21"/>
  <c r="T108" i="21"/>
  <c r="S108" i="21"/>
  <c r="R108" i="21"/>
  <c r="Q108" i="21"/>
  <c r="P108" i="21"/>
  <c r="O108" i="21"/>
  <c r="N108" i="21"/>
  <c r="M108" i="21"/>
  <c r="L108" i="21"/>
  <c r="K108" i="21"/>
  <c r="J108" i="21"/>
  <c r="AC108" i="21"/>
  <c r="I108" i="21"/>
  <c r="H108" i="21"/>
  <c r="G108" i="21"/>
  <c r="F108" i="21"/>
  <c r="AE108" i="21"/>
  <c r="E108" i="21"/>
  <c r="AB104" i="21"/>
  <c r="AA104" i="21"/>
  <c r="Z104" i="21"/>
  <c r="X104" i="21"/>
  <c r="W104" i="21"/>
  <c r="V104" i="21"/>
  <c r="U104" i="21"/>
  <c r="T104" i="21"/>
  <c r="S104" i="21"/>
  <c r="R104" i="21"/>
  <c r="Q104" i="21"/>
  <c r="P104" i="21"/>
  <c r="O104" i="21"/>
  <c r="N104" i="21"/>
  <c r="M104" i="21"/>
  <c r="L104" i="21"/>
  <c r="K104" i="21"/>
  <c r="J104" i="21"/>
  <c r="AC104" i="21"/>
  <c r="I104" i="21"/>
  <c r="H104" i="21"/>
  <c r="G104" i="21"/>
  <c r="F104" i="21"/>
  <c r="AE104" i="21"/>
  <c r="E104" i="21"/>
  <c r="AB91" i="21"/>
  <c r="AA91" i="21"/>
  <c r="Z91" i="21"/>
  <c r="X91" i="21"/>
  <c r="W91" i="21"/>
  <c r="V91" i="21"/>
  <c r="U91" i="21"/>
  <c r="T91" i="21"/>
  <c r="S91" i="21"/>
  <c r="R91" i="21"/>
  <c r="Q91" i="21"/>
  <c r="P91" i="21"/>
  <c r="O91" i="21"/>
  <c r="N91" i="21"/>
  <c r="M91" i="21"/>
  <c r="L91" i="21"/>
  <c r="K91" i="21"/>
  <c r="J91" i="21"/>
  <c r="AC91" i="21"/>
  <c r="I91" i="21"/>
  <c r="H91" i="21"/>
  <c r="G91" i="21"/>
  <c r="F91" i="21"/>
  <c r="AE91" i="21"/>
  <c r="E91" i="21"/>
  <c r="AB90" i="21"/>
  <c r="AA90" i="21"/>
  <c r="Z90" i="21"/>
  <c r="X90" i="21"/>
  <c r="W90" i="21"/>
  <c r="V90" i="21"/>
  <c r="U90" i="21"/>
  <c r="T90" i="21"/>
  <c r="S90" i="21"/>
  <c r="R90" i="21"/>
  <c r="Q90" i="21"/>
  <c r="P90" i="21"/>
  <c r="O90" i="21"/>
  <c r="N90" i="21"/>
  <c r="M90" i="21"/>
  <c r="L90" i="21"/>
  <c r="K90" i="21"/>
  <c r="J90" i="21"/>
  <c r="AC90" i="21"/>
  <c r="I90" i="21"/>
  <c r="H90" i="21"/>
  <c r="G90" i="21"/>
  <c r="F90" i="21"/>
  <c r="AE90" i="21"/>
  <c r="E90" i="21"/>
  <c r="AB89" i="21"/>
  <c r="AA89" i="21"/>
  <c r="Z89" i="21"/>
  <c r="X89" i="21"/>
  <c r="W89" i="21"/>
  <c r="V89" i="21"/>
  <c r="U89" i="21"/>
  <c r="T89" i="21"/>
  <c r="S89" i="21"/>
  <c r="R89" i="21"/>
  <c r="Q89" i="21"/>
  <c r="P89" i="21"/>
  <c r="O89" i="21"/>
  <c r="N89" i="21"/>
  <c r="M89" i="21"/>
  <c r="L89" i="21"/>
  <c r="K89" i="21"/>
  <c r="J89" i="21"/>
  <c r="AC89" i="21"/>
  <c r="I89" i="21"/>
  <c r="H89" i="21"/>
  <c r="G89" i="21"/>
  <c r="F89" i="21"/>
  <c r="AE89" i="21"/>
  <c r="E89" i="21"/>
  <c r="AB88" i="21"/>
  <c r="AA88" i="21"/>
  <c r="Z88" i="21"/>
  <c r="X88" i="21"/>
  <c r="V88" i="21"/>
  <c r="U88" i="21"/>
  <c r="T88" i="21"/>
  <c r="S88" i="21"/>
  <c r="R88" i="21"/>
  <c r="Q88" i="21"/>
  <c r="P88" i="21"/>
  <c r="N88" i="21"/>
  <c r="M88" i="21"/>
  <c r="L88" i="21"/>
  <c r="K88" i="21"/>
  <c r="J88" i="21"/>
  <c r="AC88" i="21"/>
  <c r="I88" i="21"/>
  <c r="H88" i="21"/>
  <c r="G88" i="21"/>
  <c r="F88" i="21"/>
  <c r="AE88" i="21"/>
  <c r="E88" i="21"/>
  <c r="AB87" i="21"/>
  <c r="AA87" i="21"/>
  <c r="Z87" i="21"/>
  <c r="X87" i="21"/>
  <c r="W87" i="2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AC87" i="21"/>
  <c r="I87" i="21"/>
  <c r="H87" i="21"/>
  <c r="G87" i="21"/>
  <c r="F87" i="21"/>
  <c r="AE87" i="21"/>
  <c r="E87" i="21"/>
  <c r="AB86" i="21"/>
  <c r="AB95" i="21" s="1"/>
  <c r="AB96" i="21" s="1"/>
  <c r="AA86" i="21"/>
  <c r="AA95" i="21" s="1"/>
  <c r="AA96" i="21" s="1"/>
  <c r="Z86" i="21"/>
  <c r="Z95" i="21" s="1"/>
  <c r="X86" i="21"/>
  <c r="X95" i="21" s="1"/>
  <c r="W86" i="21"/>
  <c r="W69" i="21" s="1"/>
  <c r="V86" i="21"/>
  <c r="V95" i="21" s="1"/>
  <c r="V96" i="21" s="1"/>
  <c r="U86" i="21"/>
  <c r="U95" i="21" s="1"/>
  <c r="U96" i="21" s="1"/>
  <c r="T86" i="21"/>
  <c r="T95" i="21" s="1"/>
  <c r="S86" i="21"/>
  <c r="S95" i="21" s="1"/>
  <c r="R86" i="21"/>
  <c r="R95" i="21" s="1"/>
  <c r="Q86" i="21"/>
  <c r="Q80" i="21" s="1"/>
  <c r="P86" i="21"/>
  <c r="P95" i="21" s="1"/>
  <c r="P96" i="21" s="1"/>
  <c r="O86" i="21"/>
  <c r="O69" i="21" s="1"/>
  <c r="N86" i="21"/>
  <c r="N95" i="21" s="1"/>
  <c r="N96" i="21" s="1"/>
  <c r="M86" i="21"/>
  <c r="M95" i="21" s="1"/>
  <c r="M96" i="21" s="1"/>
  <c r="L86" i="21"/>
  <c r="L95" i="21" s="1"/>
  <c r="L96" i="21" s="1"/>
  <c r="K86" i="21"/>
  <c r="K80" i="21" s="1"/>
  <c r="J86" i="21"/>
  <c r="J95" i="21" s="1"/>
  <c r="AC86" i="21"/>
  <c r="AC95" i="21" s="1"/>
  <c r="I86" i="21"/>
  <c r="I95" i="21" s="1"/>
  <c r="H86" i="21"/>
  <c r="H95" i="21" s="1"/>
  <c r="G86" i="21"/>
  <c r="G95" i="21" s="1"/>
  <c r="F86" i="21"/>
  <c r="F95" i="21" s="1"/>
  <c r="AE86" i="21"/>
  <c r="AE95" i="21" s="1"/>
  <c r="E86" i="21"/>
  <c r="E95" i="21" s="1"/>
  <c r="AB85" i="21"/>
  <c r="AA85" i="21"/>
  <c r="Z85" i="21"/>
  <c r="X85" i="21"/>
  <c r="W85" i="21"/>
  <c r="V85" i="21"/>
  <c r="U85" i="21"/>
  <c r="T85" i="21"/>
  <c r="S85" i="21"/>
  <c r="R85" i="21"/>
  <c r="Q85" i="21"/>
  <c r="P85" i="21"/>
  <c r="O85" i="21"/>
  <c r="N85" i="21"/>
  <c r="M85" i="21"/>
  <c r="L85" i="21"/>
  <c r="K85" i="21"/>
  <c r="J85" i="21"/>
  <c r="AC85" i="21"/>
  <c r="I85" i="21"/>
  <c r="H85" i="21"/>
  <c r="G85" i="21"/>
  <c r="F85" i="21"/>
  <c r="AE85" i="21"/>
  <c r="E85" i="21"/>
  <c r="AB78" i="21"/>
  <c r="AB107" i="21" s="1"/>
  <c r="AA78" i="21"/>
  <c r="AA107" i="21" s="1"/>
  <c r="Z78" i="21"/>
  <c r="Z107" i="21" s="1"/>
  <c r="X78" i="21"/>
  <c r="X107" i="21" s="1"/>
  <c r="W78" i="21"/>
  <c r="W107" i="21" s="1"/>
  <c r="V78" i="21"/>
  <c r="V107" i="21" s="1"/>
  <c r="U78" i="21"/>
  <c r="U107" i="21" s="1"/>
  <c r="T78" i="21"/>
  <c r="T107" i="21" s="1"/>
  <c r="S78" i="21"/>
  <c r="S107" i="21" s="1"/>
  <c r="R78" i="21"/>
  <c r="R107" i="21" s="1"/>
  <c r="Q78" i="21"/>
  <c r="Q107" i="21" s="1"/>
  <c r="P78" i="21"/>
  <c r="P107" i="21" s="1"/>
  <c r="O78" i="21"/>
  <c r="O107" i="21" s="1"/>
  <c r="N78" i="21"/>
  <c r="N107" i="21" s="1"/>
  <c r="M78" i="21"/>
  <c r="M107" i="21" s="1"/>
  <c r="L78" i="21"/>
  <c r="L107" i="21" s="1"/>
  <c r="K78" i="21"/>
  <c r="K107" i="21" s="1"/>
  <c r="J78" i="21"/>
  <c r="J107" i="21" s="1"/>
  <c r="AC78" i="21"/>
  <c r="AC107" i="21" s="1"/>
  <c r="I78" i="21"/>
  <c r="I107" i="21" s="1"/>
  <c r="H78" i="21"/>
  <c r="H107" i="21" s="1"/>
  <c r="G78" i="21"/>
  <c r="G107" i="21" s="1"/>
  <c r="F78" i="21"/>
  <c r="F107" i="21" s="1"/>
  <c r="AE78" i="21"/>
  <c r="AE107" i="21" s="1"/>
  <c r="E78" i="21"/>
  <c r="E107" i="21" s="1"/>
  <c r="AB77" i="21"/>
  <c r="AA77" i="21"/>
  <c r="Z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AC77" i="21"/>
  <c r="I77" i="21"/>
  <c r="H77" i="21"/>
  <c r="G77" i="21"/>
  <c r="F77" i="21"/>
  <c r="AE77" i="21"/>
  <c r="E77" i="21"/>
  <c r="AB62" i="21"/>
  <c r="AB106" i="21" s="1"/>
  <c r="AA62" i="21"/>
  <c r="AA106" i="21" s="1"/>
  <c r="Z62" i="21"/>
  <c r="Z106" i="21" s="1"/>
  <c r="X62" i="21"/>
  <c r="X106" i="21" s="1"/>
  <c r="W62" i="21"/>
  <c r="W106" i="21" s="1"/>
  <c r="V62" i="21"/>
  <c r="V106" i="21" s="1"/>
  <c r="U62" i="21"/>
  <c r="U106" i="21" s="1"/>
  <c r="T62" i="21"/>
  <c r="T106" i="21" s="1"/>
  <c r="S62" i="21"/>
  <c r="S106" i="21" s="1"/>
  <c r="R62" i="21"/>
  <c r="R106" i="21" s="1"/>
  <c r="Q62" i="21"/>
  <c r="Q106" i="21" s="1"/>
  <c r="P62" i="21"/>
  <c r="P106" i="21" s="1"/>
  <c r="O62" i="21"/>
  <c r="O106" i="21" s="1"/>
  <c r="N62" i="21"/>
  <c r="N106" i="21" s="1"/>
  <c r="M62" i="21"/>
  <c r="M106" i="21" s="1"/>
  <c r="L62" i="21"/>
  <c r="L106" i="21" s="1"/>
  <c r="K62" i="21"/>
  <c r="K106" i="21" s="1"/>
  <c r="J62" i="21"/>
  <c r="J106" i="21" s="1"/>
  <c r="AC62" i="21"/>
  <c r="AC106" i="21" s="1"/>
  <c r="I62" i="21"/>
  <c r="I106" i="21" s="1"/>
  <c r="H62" i="21"/>
  <c r="H106" i="21" s="1"/>
  <c r="G62" i="21"/>
  <c r="G106" i="21" s="1"/>
  <c r="F62" i="21"/>
  <c r="F106" i="21" s="1"/>
  <c r="AE62" i="21"/>
  <c r="AE106" i="21" s="1"/>
  <c r="E62" i="21"/>
  <c r="E106" i="21" s="1"/>
  <c r="B61" i="21"/>
  <c r="D103" i="21" s="1"/>
  <c r="AB49" i="21"/>
  <c r="AA49" i="21"/>
  <c r="Z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AC49" i="21"/>
  <c r="I49" i="21"/>
  <c r="H49" i="21"/>
  <c r="G49" i="21"/>
  <c r="F49" i="21"/>
  <c r="AE49" i="21"/>
  <c r="E49" i="21"/>
  <c r="AB48" i="21"/>
  <c r="AA48" i="21"/>
  <c r="Z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AC48" i="21"/>
  <c r="I48" i="21"/>
  <c r="H48" i="21"/>
  <c r="G48" i="21"/>
  <c r="F48" i="21"/>
  <c r="AE48" i="21"/>
  <c r="E48" i="21"/>
  <c r="AB44" i="21"/>
  <c r="AA44" i="21"/>
  <c r="Z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AC44" i="21"/>
  <c r="I44" i="21"/>
  <c r="H44" i="21"/>
  <c r="G44" i="21"/>
  <c r="F44" i="21"/>
  <c r="AE44" i="21"/>
  <c r="E44" i="21"/>
  <c r="D43" i="21"/>
  <c r="AB31" i="21"/>
  <c r="AA31" i="21"/>
  <c r="Z31" i="21"/>
  <c r="X31" i="21"/>
  <c r="V31" i="21"/>
  <c r="U31" i="21"/>
  <c r="T31" i="21"/>
  <c r="S31" i="21"/>
  <c r="R31" i="21"/>
  <c r="Q31" i="21"/>
  <c r="P31" i="21"/>
  <c r="N31" i="21"/>
  <c r="M31" i="21"/>
  <c r="L31" i="21"/>
  <c r="K31" i="21"/>
  <c r="J31" i="21"/>
  <c r="AC31" i="21"/>
  <c r="I31" i="21"/>
  <c r="H31" i="21"/>
  <c r="G31" i="21"/>
  <c r="F31" i="21"/>
  <c r="AE31" i="21"/>
  <c r="E31" i="21"/>
  <c r="AB30" i="21"/>
  <c r="AA30" i="21"/>
  <c r="Z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AC30" i="21"/>
  <c r="I30" i="21"/>
  <c r="H30" i="21"/>
  <c r="G30" i="21"/>
  <c r="F30" i="21"/>
  <c r="AE30" i="21"/>
  <c r="E30" i="21"/>
  <c r="AB29" i="21"/>
  <c r="AA29" i="21"/>
  <c r="Z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AC29" i="21"/>
  <c r="I29" i="21"/>
  <c r="H29" i="21"/>
  <c r="G29" i="21"/>
  <c r="F29" i="21"/>
  <c r="AE29" i="21"/>
  <c r="E29" i="21"/>
  <c r="AB28" i="21"/>
  <c r="AA28" i="21"/>
  <c r="Z28" i="21"/>
  <c r="X28" i="21"/>
  <c r="V28" i="21"/>
  <c r="U28" i="21"/>
  <c r="T28" i="21"/>
  <c r="S28" i="21"/>
  <c r="R28" i="21"/>
  <c r="Q28" i="21"/>
  <c r="P28" i="21"/>
  <c r="N28" i="21"/>
  <c r="M28" i="21"/>
  <c r="L28" i="21"/>
  <c r="K28" i="21"/>
  <c r="J28" i="21"/>
  <c r="AC28" i="21"/>
  <c r="I28" i="21"/>
  <c r="H28" i="21"/>
  <c r="G28" i="21"/>
  <c r="F28" i="21"/>
  <c r="AE28" i="21"/>
  <c r="E28" i="21"/>
  <c r="AB27" i="21"/>
  <c r="AA27" i="21"/>
  <c r="Z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AC27" i="21"/>
  <c r="I27" i="21"/>
  <c r="H27" i="21"/>
  <c r="G27" i="21"/>
  <c r="F27" i="21"/>
  <c r="AE27" i="21"/>
  <c r="E27" i="21"/>
  <c r="AB26" i="21"/>
  <c r="AB35" i="21" s="1"/>
  <c r="AB36" i="21" s="1"/>
  <c r="AA26" i="21"/>
  <c r="AA35" i="21" s="1"/>
  <c r="AA36" i="21" s="1"/>
  <c r="Z26" i="21"/>
  <c r="Z35" i="21" s="1"/>
  <c r="X26" i="21"/>
  <c r="X35" i="21" s="1"/>
  <c r="X36" i="21" s="1"/>
  <c r="W26" i="21"/>
  <c r="W7" i="21" s="1"/>
  <c r="W35" i="21" s="1"/>
  <c r="V26" i="21"/>
  <c r="V35" i="21" s="1"/>
  <c r="V36" i="21" s="1"/>
  <c r="U26" i="21"/>
  <c r="U35" i="21" s="1"/>
  <c r="U36" i="21" s="1"/>
  <c r="T26" i="21"/>
  <c r="T35" i="21" s="1"/>
  <c r="S26" i="21"/>
  <c r="S35" i="21" s="1"/>
  <c r="R26" i="21"/>
  <c r="R35" i="21" s="1"/>
  <c r="R20" i="21" s="1"/>
  <c r="Q26" i="21"/>
  <c r="Q35" i="21" s="1"/>
  <c r="Q36" i="21" s="1"/>
  <c r="P26" i="21"/>
  <c r="P35" i="21" s="1"/>
  <c r="P36" i="21" s="1"/>
  <c r="O26" i="21"/>
  <c r="O9" i="21" s="1"/>
  <c r="O28" i="21" s="1"/>
  <c r="N26" i="21"/>
  <c r="N35" i="21" s="1"/>
  <c r="N36" i="21" s="1"/>
  <c r="M26" i="21"/>
  <c r="M20" i="21" s="1"/>
  <c r="L26" i="21"/>
  <c r="L35" i="21" s="1"/>
  <c r="L36" i="21" s="1"/>
  <c r="K26" i="21"/>
  <c r="K35" i="21" s="1"/>
  <c r="K36" i="21" s="1"/>
  <c r="J26" i="21"/>
  <c r="J35" i="21" s="1"/>
  <c r="AC26" i="21"/>
  <c r="AC35" i="21" s="1"/>
  <c r="I26" i="21"/>
  <c r="I35" i="21" s="1"/>
  <c r="H26" i="21"/>
  <c r="H35" i="21" s="1"/>
  <c r="G26" i="21"/>
  <c r="G35" i="21" s="1"/>
  <c r="G20" i="21" s="1"/>
  <c r="F26" i="21"/>
  <c r="F35" i="21" s="1"/>
  <c r="AE26" i="21"/>
  <c r="AE35" i="21" s="1"/>
  <c r="E26" i="21"/>
  <c r="E35" i="21" s="1"/>
  <c r="AB25" i="21"/>
  <c r="AA25" i="21"/>
  <c r="Z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AC25" i="21"/>
  <c r="I25" i="21"/>
  <c r="H25" i="21"/>
  <c r="G25" i="21"/>
  <c r="F25" i="21"/>
  <c r="AE25" i="21"/>
  <c r="E25" i="21"/>
  <c r="AB18" i="21"/>
  <c r="AB47" i="21" s="1"/>
  <c r="AA18" i="21"/>
  <c r="AA47" i="21" s="1"/>
  <c r="Z18" i="21"/>
  <c r="Z47" i="21" s="1"/>
  <c r="X18" i="21"/>
  <c r="X47" i="21" s="1"/>
  <c r="W18" i="21"/>
  <c r="W47" i="21" s="1"/>
  <c r="V18" i="21"/>
  <c r="V47" i="21" s="1"/>
  <c r="U18" i="21"/>
  <c r="U47" i="21" s="1"/>
  <c r="T18" i="21"/>
  <c r="T47" i="21" s="1"/>
  <c r="S18" i="21"/>
  <c r="S47" i="21" s="1"/>
  <c r="R18" i="21"/>
  <c r="R47" i="21" s="1"/>
  <c r="Q18" i="21"/>
  <c r="Q47" i="21" s="1"/>
  <c r="P18" i="21"/>
  <c r="P47" i="21" s="1"/>
  <c r="O18" i="21"/>
  <c r="O47" i="21" s="1"/>
  <c r="N18" i="21"/>
  <c r="N47" i="21" s="1"/>
  <c r="M18" i="21"/>
  <c r="M47" i="21" s="1"/>
  <c r="L18" i="21"/>
  <c r="L47" i="21" s="1"/>
  <c r="K18" i="21"/>
  <c r="K47" i="21" s="1"/>
  <c r="J18" i="21"/>
  <c r="J47" i="21" s="1"/>
  <c r="AC18" i="21"/>
  <c r="AC47" i="21" s="1"/>
  <c r="I18" i="21"/>
  <c r="I47" i="21" s="1"/>
  <c r="H18" i="21"/>
  <c r="H47" i="21" s="1"/>
  <c r="G18" i="21"/>
  <c r="G47" i="21" s="1"/>
  <c r="F18" i="21"/>
  <c r="F47" i="21" s="1"/>
  <c r="AE18" i="21"/>
  <c r="AE47" i="21" s="1"/>
  <c r="E18" i="21"/>
  <c r="E47" i="21" s="1"/>
  <c r="AB17" i="21"/>
  <c r="AA17" i="21"/>
  <c r="Z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AC17" i="21"/>
  <c r="I17" i="21"/>
  <c r="H17" i="21"/>
  <c r="G17" i="21"/>
  <c r="F17" i="21"/>
  <c r="AE17" i="21"/>
  <c r="E17" i="21"/>
  <c r="AB2" i="21"/>
  <c r="AB46" i="21" s="1"/>
  <c r="AA2" i="21"/>
  <c r="AA46" i="21" s="1"/>
  <c r="Z2" i="21"/>
  <c r="Z46" i="21" s="1"/>
  <c r="X2" i="21"/>
  <c r="X46" i="21" s="1"/>
  <c r="W2" i="21"/>
  <c r="W46" i="21" s="1"/>
  <c r="V2" i="21"/>
  <c r="V46" i="21" s="1"/>
  <c r="U2" i="21"/>
  <c r="U46" i="21" s="1"/>
  <c r="T2" i="21"/>
  <c r="T46" i="21" s="1"/>
  <c r="S2" i="21"/>
  <c r="S46" i="21" s="1"/>
  <c r="R2" i="21"/>
  <c r="R46" i="21" s="1"/>
  <c r="Q2" i="21"/>
  <c r="Q46" i="21" s="1"/>
  <c r="P2" i="21"/>
  <c r="P46" i="21" s="1"/>
  <c r="O2" i="21"/>
  <c r="O46" i="21" s="1"/>
  <c r="N2" i="21"/>
  <c r="N46" i="21" s="1"/>
  <c r="M2" i="21"/>
  <c r="M46" i="21" s="1"/>
  <c r="L2" i="21"/>
  <c r="L46" i="21" s="1"/>
  <c r="K2" i="21"/>
  <c r="K46" i="21" s="1"/>
  <c r="J2" i="21"/>
  <c r="J46" i="21" s="1"/>
  <c r="AC2" i="21"/>
  <c r="AC46" i="21" s="1"/>
  <c r="I2" i="21"/>
  <c r="I46" i="21" s="1"/>
  <c r="H2" i="21"/>
  <c r="H46" i="21" s="1"/>
  <c r="G2" i="21"/>
  <c r="G46" i="21" s="1"/>
  <c r="F2" i="21"/>
  <c r="F46" i="21" s="1"/>
  <c r="AE2" i="21"/>
  <c r="AE46" i="21" s="1"/>
  <c r="E2" i="21"/>
  <c r="E46" i="21" s="1"/>
  <c r="BE28" i="1"/>
  <c r="W67" i="21" l="1"/>
  <c r="W95" i="21" s="1"/>
  <c r="L20" i="21"/>
  <c r="W8" i="21"/>
  <c r="AC32" i="21"/>
  <c r="AC33" i="21" s="1"/>
  <c r="AC34" i="21" s="1"/>
  <c r="U32" i="21"/>
  <c r="U33" i="21" s="1"/>
  <c r="U34" i="21" s="1"/>
  <c r="U37" i="21" s="1"/>
  <c r="U22" i="21" s="1"/>
  <c r="M92" i="21"/>
  <c r="M93" i="21" s="1"/>
  <c r="M94" i="21" s="1"/>
  <c r="M97" i="21" s="1"/>
  <c r="M82" i="21" s="1"/>
  <c r="U20" i="21"/>
  <c r="AE32" i="21"/>
  <c r="AE33" i="21" s="1"/>
  <c r="AE34" i="21" s="1"/>
  <c r="AA32" i="21"/>
  <c r="P80" i="21"/>
  <c r="U80" i="21"/>
  <c r="P32" i="21"/>
  <c r="P33" i="21" s="1"/>
  <c r="P34" i="21" s="1"/>
  <c r="P37" i="21" s="1"/>
  <c r="P22" i="21" s="1"/>
  <c r="I92" i="21"/>
  <c r="T92" i="21"/>
  <c r="J32" i="21"/>
  <c r="J33" i="21" s="1"/>
  <c r="J34" i="21" s="1"/>
  <c r="O67" i="21"/>
  <c r="O95" i="21" s="1"/>
  <c r="O96" i="21" s="1"/>
  <c r="N20" i="21"/>
  <c r="H92" i="21"/>
  <c r="H93" i="21" s="1"/>
  <c r="H94" i="21" s="1"/>
  <c r="S92" i="21"/>
  <c r="S93" i="21" s="1"/>
  <c r="S94" i="21" s="1"/>
  <c r="P20" i="21"/>
  <c r="Q20" i="21"/>
  <c r="L32" i="21"/>
  <c r="L33" i="21" s="1"/>
  <c r="L34" i="21" s="1"/>
  <c r="L37" i="21" s="1"/>
  <c r="L22" i="21" s="1"/>
  <c r="X32" i="21"/>
  <c r="X33" i="21" s="1"/>
  <c r="X34" i="21" s="1"/>
  <c r="X37" i="21" s="1"/>
  <c r="X22" i="21" s="1"/>
  <c r="X38" i="21" s="1"/>
  <c r="X39" i="21" s="1"/>
  <c r="J92" i="21"/>
  <c r="J93" i="21" s="1"/>
  <c r="J94" i="21" s="1"/>
  <c r="W9" i="21"/>
  <c r="W28" i="21" s="1"/>
  <c r="V20" i="21"/>
  <c r="N32" i="21"/>
  <c r="N33" i="21" s="1"/>
  <c r="N34" i="21" s="1"/>
  <c r="N37" i="21" s="1"/>
  <c r="N22" i="21" s="1"/>
  <c r="K95" i="21"/>
  <c r="K96" i="21" s="1"/>
  <c r="AA20" i="21"/>
  <c r="N80" i="21"/>
  <c r="M32" i="21"/>
  <c r="M33" i="21" s="1"/>
  <c r="M34" i="21" s="1"/>
  <c r="AB20" i="21"/>
  <c r="G32" i="21"/>
  <c r="G33" i="21" s="1"/>
  <c r="G34" i="21" s="1"/>
  <c r="R32" i="21"/>
  <c r="R33" i="21" s="1"/>
  <c r="R34" i="21" s="1"/>
  <c r="E32" i="21"/>
  <c r="E33" i="21" s="1"/>
  <c r="E34" i="21" s="1"/>
  <c r="Z32" i="21"/>
  <c r="Z33" i="21" s="1"/>
  <c r="Z34" i="21" s="1"/>
  <c r="AA80" i="21"/>
  <c r="AE92" i="21"/>
  <c r="AE93" i="21" s="1"/>
  <c r="AE94" i="21" s="1"/>
  <c r="P92" i="21"/>
  <c r="P93" i="21" s="1"/>
  <c r="P94" i="21" s="1"/>
  <c r="P97" i="21" s="1"/>
  <c r="P82" i="21" s="1"/>
  <c r="AA92" i="21"/>
  <c r="AA93" i="21" s="1"/>
  <c r="AA94" i="21" s="1"/>
  <c r="AA97" i="21" s="1"/>
  <c r="AA82" i="21" s="1"/>
  <c r="H32" i="21"/>
  <c r="H33" i="21" s="1"/>
  <c r="H34" i="21" s="1"/>
  <c r="S32" i="21"/>
  <c r="S33" i="21" s="1"/>
  <c r="S34" i="21" s="1"/>
  <c r="F92" i="21"/>
  <c r="F93" i="21" s="1"/>
  <c r="F94" i="21" s="1"/>
  <c r="Q92" i="21"/>
  <c r="Q93" i="21" s="1"/>
  <c r="Q94" i="21" s="1"/>
  <c r="AB92" i="21"/>
  <c r="AB93" i="21" s="1"/>
  <c r="AB94" i="21" s="1"/>
  <c r="AB97" i="21" s="1"/>
  <c r="AB82" i="21" s="1"/>
  <c r="F32" i="21"/>
  <c r="F33" i="21" s="1"/>
  <c r="F34" i="21" s="1"/>
  <c r="Q32" i="21"/>
  <c r="Q33" i="21" s="1"/>
  <c r="Q34" i="21" s="1"/>
  <c r="Q37" i="21" s="1"/>
  <c r="Q22" i="21" s="1"/>
  <c r="AB32" i="21"/>
  <c r="AB33" i="21" s="1"/>
  <c r="AB34" i="21" s="1"/>
  <c r="AB37" i="21" s="1"/>
  <c r="AB22" i="21" s="1"/>
  <c r="W92" i="21"/>
  <c r="W93" i="21" s="1"/>
  <c r="W94" i="21" s="1"/>
  <c r="G92" i="21"/>
  <c r="G93" i="21" s="1"/>
  <c r="G94" i="21" s="1"/>
  <c r="R92" i="21"/>
  <c r="R93" i="21" s="1"/>
  <c r="R94" i="21" s="1"/>
  <c r="V32" i="21"/>
  <c r="V33" i="21" s="1"/>
  <c r="V34" i="21" s="1"/>
  <c r="V37" i="21" s="1"/>
  <c r="V22" i="21" s="1"/>
  <c r="T36" i="21"/>
  <c r="T20" i="21"/>
  <c r="F96" i="21"/>
  <c r="F80" i="21"/>
  <c r="I36" i="21"/>
  <c r="I20" i="21"/>
  <c r="AB80" i="21"/>
  <c r="Q95" i="21"/>
  <c r="Q96" i="21" s="1"/>
  <c r="N92" i="21"/>
  <c r="N93" i="21" s="1"/>
  <c r="N94" i="21" s="1"/>
  <c r="N97" i="21" s="1"/>
  <c r="N82" i="21" s="1"/>
  <c r="K32" i="21"/>
  <c r="K33" i="21" s="1"/>
  <c r="K34" i="21" s="1"/>
  <c r="K37" i="21" s="1"/>
  <c r="K22" i="21" s="1"/>
  <c r="E92" i="21"/>
  <c r="E93" i="21" s="1"/>
  <c r="E94" i="21" s="1"/>
  <c r="Z92" i="21"/>
  <c r="Z93" i="21" s="1"/>
  <c r="Z94" i="21" s="1"/>
  <c r="AA33" i="21"/>
  <c r="AA34" i="21" s="1"/>
  <c r="AA37" i="21" s="1"/>
  <c r="AA22" i="21" s="1"/>
  <c r="L80" i="21"/>
  <c r="K20" i="21"/>
  <c r="M35" i="21"/>
  <c r="M36" i="21" s="1"/>
  <c r="M80" i="21"/>
  <c r="AC92" i="21"/>
  <c r="AC93" i="21" s="1"/>
  <c r="AC94" i="21" s="1"/>
  <c r="U92" i="21"/>
  <c r="U93" i="21" s="1"/>
  <c r="U94" i="21" s="1"/>
  <c r="U97" i="21" s="1"/>
  <c r="U82" i="21" s="1"/>
  <c r="O92" i="21"/>
  <c r="O93" i="21" s="1"/>
  <c r="O94" i="21" s="1"/>
  <c r="V92" i="21"/>
  <c r="V93" i="21" s="1"/>
  <c r="V94" i="21" s="1"/>
  <c r="V97" i="21" s="1"/>
  <c r="V82" i="21" s="1"/>
  <c r="K92" i="21"/>
  <c r="K93" i="21" s="1"/>
  <c r="K94" i="21" s="1"/>
  <c r="I93" i="21"/>
  <c r="I94" i="21" s="1"/>
  <c r="T93" i="21"/>
  <c r="T94" i="21" s="1"/>
  <c r="W32" i="21"/>
  <c r="W33" i="21" s="1"/>
  <c r="W34" i="21" s="1"/>
  <c r="I32" i="21"/>
  <c r="I33" i="21" s="1"/>
  <c r="I34" i="21" s="1"/>
  <c r="T32" i="21"/>
  <c r="T33" i="21" s="1"/>
  <c r="T34" i="21" s="1"/>
  <c r="L92" i="21"/>
  <c r="L93" i="21" s="1"/>
  <c r="L94" i="21" s="1"/>
  <c r="L97" i="21" s="1"/>
  <c r="L82" i="21" s="1"/>
  <c r="X92" i="21"/>
  <c r="X93" i="21" s="1"/>
  <c r="X94" i="21" s="1"/>
  <c r="V80" i="21"/>
  <c r="J96" i="21"/>
  <c r="J80" i="21"/>
  <c r="H20" i="21"/>
  <c r="H36" i="21"/>
  <c r="X80" i="21"/>
  <c r="X96" i="21"/>
  <c r="S20" i="21"/>
  <c r="S36" i="21"/>
  <c r="AC20" i="21"/>
  <c r="AC36" i="21"/>
  <c r="J36" i="21"/>
  <c r="J20" i="21"/>
  <c r="E80" i="21"/>
  <c r="E96" i="21"/>
  <c r="Z80" i="21"/>
  <c r="Z96" i="21"/>
  <c r="W80" i="21"/>
  <c r="W96" i="21"/>
  <c r="AE80" i="21"/>
  <c r="AE96" i="21"/>
  <c r="W36" i="21"/>
  <c r="W20" i="21"/>
  <c r="G96" i="21"/>
  <c r="G80" i="21"/>
  <c r="R96" i="21"/>
  <c r="R80" i="21"/>
  <c r="E36" i="21"/>
  <c r="E20" i="21"/>
  <c r="Z36" i="21"/>
  <c r="Z20" i="21"/>
  <c r="H96" i="21"/>
  <c r="H80" i="21"/>
  <c r="S96" i="21"/>
  <c r="S80" i="21"/>
  <c r="I96" i="21"/>
  <c r="I80" i="21"/>
  <c r="T96" i="21"/>
  <c r="T80" i="21"/>
  <c r="AE20" i="21"/>
  <c r="AE36" i="21"/>
  <c r="F20" i="21"/>
  <c r="F36" i="21"/>
  <c r="AC96" i="21"/>
  <c r="AC80" i="21"/>
  <c r="W88" i="21"/>
  <c r="X20" i="21"/>
  <c r="G36" i="21"/>
  <c r="R36" i="21"/>
  <c r="O7" i="21"/>
  <c r="O35" i="21" s="1"/>
  <c r="W31" i="21"/>
  <c r="O88" i="21"/>
  <c r="O8" i="21"/>
  <c r="K97" i="21" l="1"/>
  <c r="K82" i="21" s="1"/>
  <c r="I37" i="21"/>
  <c r="I22" i="21" s="1"/>
  <c r="I38" i="21" s="1"/>
  <c r="I39" i="21" s="1"/>
  <c r="AC37" i="21"/>
  <c r="AC22" i="21" s="1"/>
  <c r="AC38" i="21" s="1"/>
  <c r="AC39" i="21" s="1"/>
  <c r="T37" i="21"/>
  <c r="T22" i="21" s="1"/>
  <c r="T38" i="21" s="1"/>
  <c r="T39" i="21" s="1"/>
  <c r="AE37" i="21"/>
  <c r="AE22" i="21" s="1"/>
  <c r="AE38" i="21" s="1"/>
  <c r="W37" i="21"/>
  <c r="W22" i="21" s="1"/>
  <c r="W38" i="21" s="1"/>
  <c r="E37" i="21"/>
  <c r="E22" i="21" s="1"/>
  <c r="E38" i="21" s="1"/>
  <c r="E39" i="21" s="1"/>
  <c r="E41" i="21" s="1"/>
  <c r="E40" i="21" s="1"/>
  <c r="Q97" i="21"/>
  <c r="Q82" i="21" s="1"/>
  <c r="Q98" i="21" s="1"/>
  <c r="Q99" i="21" s="1"/>
  <c r="Q101" i="21" s="1"/>
  <c r="Q100" i="21" s="1"/>
  <c r="J37" i="21"/>
  <c r="J22" i="21" s="1"/>
  <c r="J38" i="21" s="1"/>
  <c r="J39" i="21" s="1"/>
  <c r="E97" i="21"/>
  <c r="E82" i="21" s="1"/>
  <c r="E98" i="21" s="1"/>
  <c r="E99" i="21" s="1"/>
  <c r="E101" i="21" s="1"/>
  <c r="E100" i="21" s="1"/>
  <c r="O80" i="21"/>
  <c r="M37" i="21"/>
  <c r="M22" i="21" s="1"/>
  <c r="M38" i="21" s="1"/>
  <c r="M39" i="21" s="1"/>
  <c r="M41" i="21" s="1"/>
  <c r="M40" i="21" s="1"/>
  <c r="Z97" i="21"/>
  <c r="Z82" i="21" s="1"/>
  <c r="Z98" i="21" s="1"/>
  <c r="Z99" i="21" s="1"/>
  <c r="Z83" i="21" s="1"/>
  <c r="Z105" i="21" s="1"/>
  <c r="Z110" i="21" s="1"/>
  <c r="X97" i="21"/>
  <c r="X82" i="21" s="1"/>
  <c r="X98" i="21" s="1"/>
  <c r="X99" i="21" s="1"/>
  <c r="X101" i="21" s="1"/>
  <c r="X100" i="21" s="1"/>
  <c r="R37" i="21"/>
  <c r="R22" i="21" s="1"/>
  <c r="R38" i="21" s="1"/>
  <c r="R39" i="21" s="1"/>
  <c r="R23" i="21" s="1"/>
  <c r="R45" i="21" s="1"/>
  <c r="R50" i="21" s="1"/>
  <c r="F97" i="21"/>
  <c r="F82" i="21" s="1"/>
  <c r="F98" i="21" s="1"/>
  <c r="F99" i="21" s="1"/>
  <c r="S37" i="21"/>
  <c r="S22" i="21" s="1"/>
  <c r="S38" i="21" s="1"/>
  <c r="S39" i="21" s="1"/>
  <c r="S41" i="21" s="1"/>
  <c r="S40" i="21" s="1"/>
  <c r="Z37" i="21"/>
  <c r="Z22" i="21" s="1"/>
  <c r="Z38" i="21" s="1"/>
  <c r="Z39" i="21" s="1"/>
  <c r="Z23" i="21" s="1"/>
  <c r="Z45" i="21" s="1"/>
  <c r="Z50" i="21" s="1"/>
  <c r="F37" i="21"/>
  <c r="F22" i="21" s="1"/>
  <c r="F38" i="21" s="1"/>
  <c r="F39" i="21" s="1"/>
  <c r="F41" i="21" s="1"/>
  <c r="F40" i="21" s="1"/>
  <c r="J97" i="21"/>
  <c r="J82" i="21" s="1"/>
  <c r="J98" i="21" s="1"/>
  <c r="J99" i="21" s="1"/>
  <c r="J83" i="21" s="1"/>
  <c r="J105" i="21" s="1"/>
  <c r="J110" i="21" s="1"/>
  <c r="T97" i="21"/>
  <c r="T82" i="21" s="1"/>
  <c r="T98" i="21" s="1"/>
  <c r="T99" i="21" s="1"/>
  <c r="T83" i="21" s="1"/>
  <c r="T105" i="21" s="1"/>
  <c r="T110" i="21" s="1"/>
  <c r="H97" i="21"/>
  <c r="H82" i="21" s="1"/>
  <c r="H98" i="21" s="1"/>
  <c r="H99" i="21" s="1"/>
  <c r="H83" i="21" s="1"/>
  <c r="H105" i="21" s="1"/>
  <c r="H110" i="21" s="1"/>
  <c r="O97" i="21"/>
  <c r="O82" i="21" s="1"/>
  <c r="O98" i="21" s="1"/>
  <c r="O99" i="21" s="1"/>
  <c r="O83" i="21" s="1"/>
  <c r="O105" i="21" s="1"/>
  <c r="O110" i="21" s="1"/>
  <c r="AE97" i="21"/>
  <c r="AE82" i="21" s="1"/>
  <c r="AE98" i="21" s="1"/>
  <c r="AE99" i="21" s="1"/>
  <c r="S97" i="21"/>
  <c r="S82" i="21" s="1"/>
  <c r="S98" i="21" s="1"/>
  <c r="S99" i="21" s="1"/>
  <c r="I97" i="21"/>
  <c r="I82" i="21" s="1"/>
  <c r="I98" i="21" s="1"/>
  <c r="I99" i="21" s="1"/>
  <c r="I83" i="21" s="1"/>
  <c r="I105" i="21" s="1"/>
  <c r="I110" i="21" s="1"/>
  <c r="R97" i="21"/>
  <c r="R82" i="21" s="1"/>
  <c r="R98" i="21" s="1"/>
  <c r="R99" i="21" s="1"/>
  <c r="G97" i="21"/>
  <c r="G82" i="21" s="1"/>
  <c r="G98" i="21" s="1"/>
  <c r="G99" i="21" s="1"/>
  <c r="AE39" i="21"/>
  <c r="AE41" i="21" s="1"/>
  <c r="AE40" i="21" s="1"/>
  <c r="H37" i="21"/>
  <c r="H22" i="21" s="1"/>
  <c r="H38" i="21" s="1"/>
  <c r="H39" i="21" s="1"/>
  <c r="AB98" i="21"/>
  <c r="AB99" i="21" s="1"/>
  <c r="AB101" i="21" s="1"/>
  <c r="AB100" i="21" s="1"/>
  <c r="N38" i="21"/>
  <c r="N39" i="21" s="1"/>
  <c r="N41" i="21" s="1"/>
  <c r="N40" i="21" s="1"/>
  <c r="AA98" i="21"/>
  <c r="AA99" i="21" s="1"/>
  <c r="AA101" i="21" s="1"/>
  <c r="AA100" i="21" s="1"/>
  <c r="AA38" i="21"/>
  <c r="AA39" i="21" s="1"/>
  <c r="AA41" i="21" s="1"/>
  <c r="AA40" i="21" s="1"/>
  <c r="O32" i="21"/>
  <c r="O33" i="21" s="1"/>
  <c r="O34" i="21" s="1"/>
  <c r="O31" i="21"/>
  <c r="P98" i="21"/>
  <c r="P99" i="21" s="1"/>
  <c r="P101" i="21" s="1"/>
  <c r="P100" i="21" s="1"/>
  <c r="V98" i="21"/>
  <c r="V99" i="21" s="1"/>
  <c r="V101" i="21" s="1"/>
  <c r="V100" i="21" s="1"/>
  <c r="G37" i="21"/>
  <c r="G22" i="21" s="1"/>
  <c r="G38" i="21" s="1"/>
  <c r="G39" i="21" s="1"/>
  <c r="P38" i="21"/>
  <c r="P39" i="21" s="1"/>
  <c r="P41" i="21" s="1"/>
  <c r="P40" i="21" s="1"/>
  <c r="AC41" i="21"/>
  <c r="AC40" i="21" s="1"/>
  <c r="AC23" i="21"/>
  <c r="AC45" i="21" s="1"/>
  <c r="AC50" i="21" s="1"/>
  <c r="O36" i="21"/>
  <c r="O20" i="21"/>
  <c r="I41" i="21"/>
  <c r="I40" i="21" s="1"/>
  <c r="I23" i="21"/>
  <c r="I45" i="21" s="1"/>
  <c r="I50" i="21" s="1"/>
  <c r="K98" i="21"/>
  <c r="K99" i="21" s="1"/>
  <c r="T41" i="21"/>
  <c r="T40" i="21" s="1"/>
  <c r="T23" i="21"/>
  <c r="T45" i="21" s="1"/>
  <c r="T50" i="21" s="1"/>
  <c r="AB38" i="21"/>
  <c r="AB39" i="21" s="1"/>
  <c r="AB41" i="21" s="1"/>
  <c r="AB40" i="21" s="1"/>
  <c r="W39" i="21"/>
  <c r="U98" i="21"/>
  <c r="U99" i="21" s="1"/>
  <c r="U101" i="21" s="1"/>
  <c r="U100" i="21" s="1"/>
  <c r="L98" i="21"/>
  <c r="L99" i="21" s="1"/>
  <c r="L101" i="21" s="1"/>
  <c r="L100" i="21" s="1"/>
  <c r="L38" i="21"/>
  <c r="L39" i="21" s="1"/>
  <c r="L41" i="21" s="1"/>
  <c r="L40" i="21" s="1"/>
  <c r="V38" i="21"/>
  <c r="V39" i="21" s="1"/>
  <c r="V41" i="21" s="1"/>
  <c r="V40" i="21" s="1"/>
  <c r="M98" i="21"/>
  <c r="M99" i="21" s="1"/>
  <c r="M101" i="21" s="1"/>
  <c r="M100" i="21" s="1"/>
  <c r="Q38" i="21"/>
  <c r="Q39" i="21" s="1"/>
  <c r="Q41" i="21" s="1"/>
  <c r="Q40" i="21" s="1"/>
  <c r="X41" i="21"/>
  <c r="X40" i="21" s="1"/>
  <c r="X23" i="21"/>
  <c r="X45" i="21" s="1"/>
  <c r="X50" i="21" s="1"/>
  <c r="W97" i="21"/>
  <c r="W82" i="21" s="1"/>
  <c r="W98" i="21" s="1"/>
  <c r="W99" i="21" s="1"/>
  <c r="AC97" i="21"/>
  <c r="AC82" i="21" s="1"/>
  <c r="AC98" i="21" s="1"/>
  <c r="AC99" i="21" s="1"/>
  <c r="K38" i="21"/>
  <c r="K39" i="21" s="1"/>
  <c r="N98" i="21"/>
  <c r="N99" i="21" s="1"/>
  <c r="N101" i="21" s="1"/>
  <c r="N100" i="21" s="1"/>
  <c r="U38" i="21"/>
  <c r="U39" i="21" s="1"/>
  <c r="U41" i="21" s="1"/>
  <c r="U40" i="21" s="1"/>
  <c r="P108" i="12"/>
  <c r="Q108" i="12"/>
  <c r="R108" i="12"/>
  <c r="S108" i="12"/>
  <c r="T108" i="12"/>
  <c r="U108" i="12"/>
  <c r="V108" i="12"/>
  <c r="W108" i="12"/>
  <c r="X108" i="12"/>
  <c r="Z108" i="12"/>
  <c r="AA108" i="12"/>
  <c r="AB108" i="12"/>
  <c r="P109" i="12"/>
  <c r="Q109" i="12"/>
  <c r="R109" i="12"/>
  <c r="S109" i="12"/>
  <c r="T109" i="12"/>
  <c r="U109" i="12"/>
  <c r="V109" i="12"/>
  <c r="W109" i="12"/>
  <c r="X109" i="12"/>
  <c r="Z109" i="12"/>
  <c r="AA109" i="12"/>
  <c r="AB109" i="12"/>
  <c r="L108" i="12"/>
  <c r="M108" i="12"/>
  <c r="N108" i="12"/>
  <c r="O108" i="12"/>
  <c r="L109" i="12"/>
  <c r="M109" i="12"/>
  <c r="N109" i="12"/>
  <c r="O109" i="12"/>
  <c r="F108" i="12"/>
  <c r="G108" i="12"/>
  <c r="H108" i="12"/>
  <c r="I108" i="12"/>
  <c r="AC108" i="12"/>
  <c r="J108" i="12"/>
  <c r="K108" i="12"/>
  <c r="F109" i="12"/>
  <c r="G109" i="12"/>
  <c r="H109" i="12"/>
  <c r="I109" i="12"/>
  <c r="AC109" i="12"/>
  <c r="J109" i="12"/>
  <c r="K109" i="12"/>
  <c r="E109" i="12"/>
  <c r="E108" i="12"/>
  <c r="P48" i="12"/>
  <c r="Q48" i="12"/>
  <c r="R48" i="12"/>
  <c r="S48" i="12"/>
  <c r="T48" i="12"/>
  <c r="U48" i="12"/>
  <c r="V48" i="12"/>
  <c r="W48" i="12"/>
  <c r="X48" i="12"/>
  <c r="Z48" i="12"/>
  <c r="AA48" i="12"/>
  <c r="AB48" i="12"/>
  <c r="P49" i="12"/>
  <c r="Q49" i="12"/>
  <c r="R49" i="12"/>
  <c r="S49" i="12"/>
  <c r="T49" i="12"/>
  <c r="U49" i="12"/>
  <c r="V49" i="12"/>
  <c r="W49" i="12"/>
  <c r="X49" i="12"/>
  <c r="Z49" i="12"/>
  <c r="AA49" i="12"/>
  <c r="AB49" i="12"/>
  <c r="L48" i="12"/>
  <c r="M48" i="12"/>
  <c r="N48" i="12"/>
  <c r="O48" i="12"/>
  <c r="L49" i="12"/>
  <c r="M49" i="12"/>
  <c r="N49" i="12"/>
  <c r="O49" i="12"/>
  <c r="F48" i="12"/>
  <c r="G48" i="12"/>
  <c r="H48" i="12"/>
  <c r="I48" i="12"/>
  <c r="AC48" i="12"/>
  <c r="J48" i="12"/>
  <c r="K48" i="12"/>
  <c r="F49" i="12"/>
  <c r="G49" i="12"/>
  <c r="H49" i="12"/>
  <c r="I49" i="12"/>
  <c r="AC49" i="12"/>
  <c r="J49" i="12"/>
  <c r="K49" i="12"/>
  <c r="E49" i="12"/>
  <c r="E48" i="12"/>
  <c r="L108" i="11"/>
  <c r="M108" i="11"/>
  <c r="N108" i="11"/>
  <c r="O108" i="11"/>
  <c r="P108" i="11"/>
  <c r="Q108" i="11"/>
  <c r="R108" i="11"/>
  <c r="S108" i="11"/>
  <c r="T108" i="11"/>
  <c r="U108" i="11"/>
  <c r="V108" i="11"/>
  <c r="W108" i="11"/>
  <c r="X108" i="11"/>
  <c r="Z108" i="11"/>
  <c r="AA108" i="11"/>
  <c r="AB108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Z109" i="11"/>
  <c r="AA109" i="11"/>
  <c r="AB109" i="11"/>
  <c r="F108" i="11"/>
  <c r="G108" i="11"/>
  <c r="H108" i="11"/>
  <c r="I108" i="11"/>
  <c r="AC108" i="11"/>
  <c r="J108" i="11"/>
  <c r="K108" i="11"/>
  <c r="F109" i="11"/>
  <c r="G109" i="11"/>
  <c r="H109" i="11"/>
  <c r="I109" i="11"/>
  <c r="AC109" i="11"/>
  <c r="J109" i="11"/>
  <c r="K109" i="11"/>
  <c r="E109" i="11"/>
  <c r="E108" i="11"/>
  <c r="Q48" i="11"/>
  <c r="R48" i="11"/>
  <c r="S48" i="11"/>
  <c r="T48" i="11"/>
  <c r="U48" i="11"/>
  <c r="V48" i="11"/>
  <c r="W48" i="11"/>
  <c r="X48" i="11"/>
  <c r="Z48" i="11"/>
  <c r="AA48" i="11"/>
  <c r="AB48" i="11"/>
  <c r="Q49" i="11"/>
  <c r="R49" i="11"/>
  <c r="S49" i="11"/>
  <c r="T49" i="11"/>
  <c r="U49" i="11"/>
  <c r="V49" i="11"/>
  <c r="W49" i="11"/>
  <c r="X49" i="11"/>
  <c r="Z49" i="11"/>
  <c r="AA49" i="11"/>
  <c r="AB49" i="11"/>
  <c r="O48" i="11"/>
  <c r="P48" i="11"/>
  <c r="O49" i="11"/>
  <c r="P49" i="11"/>
  <c r="L48" i="11"/>
  <c r="M48" i="11"/>
  <c r="N48" i="11"/>
  <c r="L49" i="11"/>
  <c r="M49" i="11"/>
  <c r="N49" i="11"/>
  <c r="F48" i="11"/>
  <c r="G48" i="11"/>
  <c r="H48" i="11"/>
  <c r="I48" i="11"/>
  <c r="AC48" i="11"/>
  <c r="J48" i="11"/>
  <c r="K48" i="11"/>
  <c r="F49" i="11"/>
  <c r="G49" i="11"/>
  <c r="H49" i="11"/>
  <c r="I49" i="11"/>
  <c r="AC49" i="11"/>
  <c r="J49" i="11"/>
  <c r="K49" i="11"/>
  <c r="E49" i="11"/>
  <c r="E48" i="11"/>
  <c r="F108" i="10"/>
  <c r="G108" i="10"/>
  <c r="H108" i="10"/>
  <c r="I108" i="10"/>
  <c r="AC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V108" i="10"/>
  <c r="W108" i="10"/>
  <c r="X108" i="10"/>
  <c r="Z108" i="10"/>
  <c r="AA108" i="10"/>
  <c r="AB108" i="10"/>
  <c r="F109" i="10"/>
  <c r="G109" i="10"/>
  <c r="H109" i="10"/>
  <c r="I109" i="10"/>
  <c r="AC109" i="10"/>
  <c r="J109" i="10"/>
  <c r="K109" i="10"/>
  <c r="L109" i="10"/>
  <c r="M109" i="10"/>
  <c r="N109" i="10"/>
  <c r="O109" i="10"/>
  <c r="P109" i="10"/>
  <c r="Q109" i="10"/>
  <c r="R109" i="10"/>
  <c r="S109" i="10"/>
  <c r="T109" i="10"/>
  <c r="U109" i="10"/>
  <c r="V109" i="10"/>
  <c r="W109" i="10"/>
  <c r="X109" i="10"/>
  <c r="Z109" i="10"/>
  <c r="AA109" i="10"/>
  <c r="AB109" i="10"/>
  <c r="E109" i="10"/>
  <c r="E10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Z48" i="10"/>
  <c r="AA48" i="10"/>
  <c r="AB48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Z49" i="10"/>
  <c r="AA49" i="10"/>
  <c r="AB49" i="10"/>
  <c r="F48" i="10"/>
  <c r="G48" i="10"/>
  <c r="H48" i="10"/>
  <c r="I48" i="10"/>
  <c r="AC48" i="10"/>
  <c r="J48" i="10"/>
  <c r="K48" i="10"/>
  <c r="F49" i="10"/>
  <c r="G49" i="10"/>
  <c r="H49" i="10"/>
  <c r="I49" i="10"/>
  <c r="AC49" i="10"/>
  <c r="J49" i="10"/>
  <c r="K49" i="10"/>
  <c r="E49" i="10"/>
  <c r="E48" i="10"/>
  <c r="O108" i="9"/>
  <c r="P108" i="9"/>
  <c r="Q108" i="9"/>
  <c r="R108" i="9"/>
  <c r="S108" i="9"/>
  <c r="T108" i="9"/>
  <c r="U108" i="9"/>
  <c r="V108" i="9"/>
  <c r="W108" i="9"/>
  <c r="X108" i="9"/>
  <c r="Z108" i="9"/>
  <c r="AA108" i="9"/>
  <c r="AB108" i="9"/>
  <c r="O109" i="9"/>
  <c r="P109" i="9"/>
  <c r="Q109" i="9"/>
  <c r="R109" i="9"/>
  <c r="S109" i="9"/>
  <c r="T109" i="9"/>
  <c r="U109" i="9"/>
  <c r="V109" i="9"/>
  <c r="W109" i="9"/>
  <c r="X109" i="9"/>
  <c r="Z109" i="9"/>
  <c r="AA109" i="9"/>
  <c r="AB109" i="9"/>
  <c r="F108" i="9"/>
  <c r="G108" i="9"/>
  <c r="H108" i="9"/>
  <c r="I108" i="9"/>
  <c r="AC108" i="9"/>
  <c r="J108" i="9"/>
  <c r="K108" i="9"/>
  <c r="L108" i="9"/>
  <c r="M108" i="9"/>
  <c r="N108" i="9"/>
  <c r="F109" i="9"/>
  <c r="G109" i="9"/>
  <c r="H109" i="9"/>
  <c r="I109" i="9"/>
  <c r="AC109" i="9"/>
  <c r="J109" i="9"/>
  <c r="K109" i="9"/>
  <c r="L109" i="9"/>
  <c r="M109" i="9"/>
  <c r="N109" i="9"/>
  <c r="E109" i="9"/>
  <c r="E108" i="9"/>
  <c r="O48" i="9"/>
  <c r="P48" i="9"/>
  <c r="Q48" i="9"/>
  <c r="R48" i="9"/>
  <c r="S48" i="9"/>
  <c r="T48" i="9"/>
  <c r="U48" i="9"/>
  <c r="V48" i="9"/>
  <c r="W48" i="9"/>
  <c r="X48" i="9"/>
  <c r="Z48" i="9"/>
  <c r="AA48" i="9"/>
  <c r="AB48" i="9"/>
  <c r="O49" i="9"/>
  <c r="P49" i="9"/>
  <c r="Q49" i="9"/>
  <c r="R49" i="9"/>
  <c r="S49" i="9"/>
  <c r="T49" i="9"/>
  <c r="U49" i="9"/>
  <c r="V49" i="9"/>
  <c r="W49" i="9"/>
  <c r="X49" i="9"/>
  <c r="Z49" i="9"/>
  <c r="AA49" i="9"/>
  <c r="AB49" i="9"/>
  <c r="M48" i="9"/>
  <c r="N48" i="9"/>
  <c r="M49" i="9"/>
  <c r="N49" i="9"/>
  <c r="K48" i="9"/>
  <c r="L48" i="9"/>
  <c r="K49" i="9"/>
  <c r="L49" i="9"/>
  <c r="F48" i="9"/>
  <c r="G48" i="9"/>
  <c r="H48" i="9"/>
  <c r="I48" i="9"/>
  <c r="AC48" i="9"/>
  <c r="J48" i="9"/>
  <c r="F49" i="9"/>
  <c r="G49" i="9"/>
  <c r="H49" i="9"/>
  <c r="I49" i="9"/>
  <c r="AC49" i="9"/>
  <c r="J49" i="9"/>
  <c r="E49" i="9"/>
  <c r="E48" i="9"/>
  <c r="Z41" i="21" l="1"/>
  <c r="Z40" i="21" s="1"/>
  <c r="H101" i="21"/>
  <c r="H100" i="21" s="1"/>
  <c r="E23" i="21"/>
  <c r="E45" i="21" s="1"/>
  <c r="E50" i="21" s="1"/>
  <c r="X83" i="21"/>
  <c r="X105" i="21" s="1"/>
  <c r="X110" i="21" s="1"/>
  <c r="E83" i="21"/>
  <c r="E105" i="21" s="1"/>
  <c r="E110" i="21" s="1"/>
  <c r="S23" i="21"/>
  <c r="S45" i="21" s="1"/>
  <c r="S50" i="21" s="1"/>
  <c r="F101" i="21"/>
  <c r="F100" i="21" s="1"/>
  <c r="F83" i="21"/>
  <c r="F105" i="21" s="1"/>
  <c r="F110" i="21" s="1"/>
  <c r="J101" i="21"/>
  <c r="J100" i="21" s="1"/>
  <c r="J112" i="21"/>
  <c r="T101" i="21"/>
  <c r="T100" i="21" s="1"/>
  <c r="F23" i="21"/>
  <c r="F45" i="21" s="1"/>
  <c r="F50" i="21" s="1"/>
  <c r="O101" i="21"/>
  <c r="O100" i="21" s="1"/>
  <c r="L83" i="21"/>
  <c r="L105" i="21" s="1"/>
  <c r="L110" i="21" s="1"/>
  <c r="V83" i="21"/>
  <c r="V105" i="21" s="1"/>
  <c r="V110" i="21" s="1"/>
  <c r="I101" i="21"/>
  <c r="I100" i="21" s="1"/>
  <c r="AA83" i="21"/>
  <c r="AA105" i="21" s="1"/>
  <c r="AA110" i="21" s="1"/>
  <c r="K23" i="21"/>
  <c r="K45" i="21" s="1"/>
  <c r="K50" i="21" s="1"/>
  <c r="U83" i="21"/>
  <c r="U105" i="21" s="1"/>
  <c r="U110" i="21" s="1"/>
  <c r="R41" i="21"/>
  <c r="R40" i="21" s="1"/>
  <c r="Z101" i="21"/>
  <c r="Z100" i="21" s="1"/>
  <c r="AE23" i="21"/>
  <c r="AE45" i="21" s="1"/>
  <c r="AE50" i="21" s="1"/>
  <c r="K83" i="21"/>
  <c r="K105" i="21" s="1"/>
  <c r="K110" i="21" s="1"/>
  <c r="R101" i="21"/>
  <c r="R100" i="21" s="1"/>
  <c r="R83" i="21"/>
  <c r="R105" i="21" s="1"/>
  <c r="R110" i="21" s="1"/>
  <c r="P23" i="21"/>
  <c r="P45" i="21" s="1"/>
  <c r="P50" i="21" s="1"/>
  <c r="N83" i="21"/>
  <c r="N105" i="21" s="1"/>
  <c r="N110" i="21" s="1"/>
  <c r="W101" i="21"/>
  <c r="W100" i="21" s="1"/>
  <c r="W83" i="21"/>
  <c r="W105" i="21" s="1"/>
  <c r="W110" i="21" s="1"/>
  <c r="G23" i="21"/>
  <c r="G45" i="21" s="1"/>
  <c r="G50" i="21" s="1"/>
  <c r="G41" i="21"/>
  <c r="G40" i="21" s="1"/>
  <c r="AC83" i="21"/>
  <c r="AC105" i="21" s="1"/>
  <c r="AC110" i="21" s="1"/>
  <c r="AC101" i="21"/>
  <c r="AC100" i="21" s="1"/>
  <c r="U23" i="21"/>
  <c r="U45" i="21" s="1"/>
  <c r="U50" i="21" s="1"/>
  <c r="Q23" i="21"/>
  <c r="Q45" i="21" s="1"/>
  <c r="Q50" i="21" s="1"/>
  <c r="P83" i="21"/>
  <c r="P105" i="21" s="1"/>
  <c r="P110" i="21" s="1"/>
  <c r="M23" i="21"/>
  <c r="M45" i="21" s="1"/>
  <c r="M50" i="21" s="1"/>
  <c r="H41" i="21"/>
  <c r="H40" i="21" s="1"/>
  <c r="H23" i="21"/>
  <c r="H45" i="21" s="1"/>
  <c r="H50" i="21" s="1"/>
  <c r="S101" i="21"/>
  <c r="S100" i="21" s="1"/>
  <c r="S83" i="21"/>
  <c r="S105" i="21" s="1"/>
  <c r="S110" i="21" s="1"/>
  <c r="W41" i="21"/>
  <c r="W40" i="21" s="1"/>
  <c r="W23" i="21"/>
  <c r="W45" i="21" s="1"/>
  <c r="W50" i="21" s="1"/>
  <c r="K41" i="21"/>
  <c r="K40" i="21" s="1"/>
  <c r="K52" i="21"/>
  <c r="M83" i="21"/>
  <c r="M105" i="21" s="1"/>
  <c r="M110" i="21" s="1"/>
  <c r="AB23" i="21"/>
  <c r="AB45" i="21" s="1"/>
  <c r="AB50" i="21" s="1"/>
  <c r="AE101" i="21"/>
  <c r="AE100" i="21" s="1"/>
  <c r="AE83" i="21"/>
  <c r="AE105" i="21" s="1"/>
  <c r="AE110" i="21" s="1"/>
  <c r="O37" i="21"/>
  <c r="O22" i="21" s="1"/>
  <c r="O38" i="21" s="1"/>
  <c r="O39" i="21" s="1"/>
  <c r="Q83" i="21"/>
  <c r="Q105" i="21" s="1"/>
  <c r="Q110" i="21" s="1"/>
  <c r="AB83" i="21"/>
  <c r="AB105" i="21" s="1"/>
  <c r="AB110" i="21" s="1"/>
  <c r="G101" i="21"/>
  <c r="G100" i="21" s="1"/>
  <c r="G83" i="21"/>
  <c r="G105" i="21" s="1"/>
  <c r="G110" i="21" s="1"/>
  <c r="V23" i="21"/>
  <c r="V45" i="21" s="1"/>
  <c r="V50" i="21" s="1"/>
  <c r="J41" i="21"/>
  <c r="J40" i="21" s="1"/>
  <c r="J23" i="21"/>
  <c r="J45" i="21" s="1"/>
  <c r="J50" i="21" s="1"/>
  <c r="J52" i="21"/>
  <c r="L23" i="21"/>
  <c r="L45" i="21" s="1"/>
  <c r="L50" i="21" s="1"/>
  <c r="K112" i="21"/>
  <c r="K101" i="21"/>
  <c r="K100" i="21" s="1"/>
  <c r="AA23" i="21"/>
  <c r="AA45" i="21" s="1"/>
  <c r="AA50" i="21" s="1"/>
  <c r="N23" i="21"/>
  <c r="N45" i="21" s="1"/>
  <c r="N50" i="21" s="1"/>
  <c r="AB77" i="12"/>
  <c r="AB78" i="12"/>
  <c r="AB107" i="12" s="1"/>
  <c r="AB85" i="12"/>
  <c r="AB86" i="12"/>
  <c r="AB95" i="12" s="1"/>
  <c r="AB87" i="12"/>
  <c r="AB88" i="12"/>
  <c r="AB89" i="12"/>
  <c r="AB90" i="12"/>
  <c r="AB91" i="12"/>
  <c r="AB104" i="12"/>
  <c r="AB17" i="12"/>
  <c r="AB18" i="12"/>
  <c r="AB47" i="12" s="1"/>
  <c r="AB25" i="12"/>
  <c r="AB26" i="12"/>
  <c r="AB35" i="12" s="1"/>
  <c r="AB27" i="12"/>
  <c r="AB28" i="12"/>
  <c r="AB29" i="12"/>
  <c r="AB30" i="12"/>
  <c r="AB31" i="12"/>
  <c r="AB44" i="12"/>
  <c r="AB77" i="11"/>
  <c r="AB78" i="11"/>
  <c r="AB107" i="11" s="1"/>
  <c r="AB85" i="11"/>
  <c r="AB86" i="11"/>
  <c r="AB95" i="11" s="1"/>
  <c r="AB87" i="11"/>
  <c r="AB88" i="11"/>
  <c r="AB89" i="11"/>
  <c r="AB90" i="11"/>
  <c r="AB91" i="11"/>
  <c r="AB104" i="11"/>
  <c r="AB17" i="11"/>
  <c r="AB18" i="11"/>
  <c r="AB47" i="11" s="1"/>
  <c r="AB25" i="11"/>
  <c r="AB26" i="11"/>
  <c r="AB35" i="11" s="1"/>
  <c r="AB20" i="11" s="1"/>
  <c r="AB27" i="11"/>
  <c r="AB28" i="11"/>
  <c r="AB29" i="11"/>
  <c r="AB30" i="11"/>
  <c r="AB31" i="11"/>
  <c r="AB44" i="11"/>
  <c r="AB17" i="10"/>
  <c r="AB18" i="10"/>
  <c r="AB47" i="10" s="1"/>
  <c r="AB25" i="10"/>
  <c r="AB26" i="10"/>
  <c r="AB27" i="10"/>
  <c r="AB28" i="10"/>
  <c r="AB29" i="10"/>
  <c r="AB30" i="10"/>
  <c r="AB31" i="10"/>
  <c r="AB35" i="10"/>
  <c r="AB20" i="10" s="1"/>
  <c r="AB44" i="10"/>
  <c r="AB77" i="10"/>
  <c r="AB78" i="10"/>
  <c r="AB107" i="10" s="1"/>
  <c r="AB85" i="10"/>
  <c r="AB86" i="10"/>
  <c r="AB95" i="10" s="1"/>
  <c r="AB87" i="10"/>
  <c r="AB88" i="10"/>
  <c r="AB89" i="10"/>
  <c r="AB90" i="10"/>
  <c r="AB91" i="10"/>
  <c r="AB104" i="10"/>
  <c r="AB17" i="9"/>
  <c r="AB18" i="9"/>
  <c r="AB47" i="9" s="1"/>
  <c r="AB25" i="9"/>
  <c r="AB26" i="9"/>
  <c r="AB35" i="9" s="1"/>
  <c r="AB27" i="9"/>
  <c r="AB28" i="9"/>
  <c r="AB29" i="9"/>
  <c r="AB30" i="9"/>
  <c r="AB31" i="9"/>
  <c r="AB44" i="9"/>
  <c r="AB77" i="9"/>
  <c r="AB78" i="9"/>
  <c r="AB107" i="9" s="1"/>
  <c r="AB85" i="9"/>
  <c r="AB86" i="9"/>
  <c r="AB95" i="9" s="1"/>
  <c r="AB87" i="9"/>
  <c r="AB88" i="9"/>
  <c r="AB89" i="9"/>
  <c r="AB92" i="9" s="1"/>
  <c r="AB90" i="9"/>
  <c r="AB91" i="9"/>
  <c r="AB104" i="9"/>
  <c r="AB62" i="12"/>
  <c r="AB106" i="12" s="1"/>
  <c r="AB2" i="12"/>
  <c r="AB46" i="12" s="1"/>
  <c r="AB62" i="11"/>
  <c r="AB106" i="11" s="1"/>
  <c r="AB2" i="11"/>
  <c r="AB46" i="11" s="1"/>
  <c r="AB62" i="10"/>
  <c r="AB106" i="10" s="1"/>
  <c r="AB2" i="10"/>
  <c r="AB46" i="10" s="1"/>
  <c r="AB62" i="9"/>
  <c r="AB106" i="9" s="1"/>
  <c r="AB2" i="9"/>
  <c r="AB46" i="9" s="1"/>
  <c r="AA104" i="10"/>
  <c r="AA91" i="10"/>
  <c r="AA90" i="10"/>
  <c r="AA89" i="10"/>
  <c r="AA88" i="10"/>
  <c r="AA87" i="10"/>
  <c r="AA86" i="10"/>
  <c r="AA95" i="10" s="1"/>
  <c r="AA96" i="10" s="1"/>
  <c r="AA85" i="10"/>
  <c r="AA78" i="10"/>
  <c r="AA107" i="10" s="1"/>
  <c r="AA77" i="10"/>
  <c r="AA62" i="10"/>
  <c r="AA106" i="10" s="1"/>
  <c r="AA44" i="10"/>
  <c r="AA31" i="10"/>
  <c r="AA30" i="10"/>
  <c r="AA29" i="10"/>
  <c r="AA28" i="10"/>
  <c r="AA27" i="10"/>
  <c r="AA26" i="10"/>
  <c r="AA35" i="10" s="1"/>
  <c r="AA25" i="10"/>
  <c r="AA18" i="10"/>
  <c r="AA47" i="10" s="1"/>
  <c r="AA17" i="10"/>
  <c r="AA2" i="10"/>
  <c r="AA46" i="10" s="1"/>
  <c r="Z104" i="12"/>
  <c r="AA104" i="12"/>
  <c r="Z91" i="12"/>
  <c r="AA91" i="12"/>
  <c r="Z90" i="12"/>
  <c r="AA90" i="12"/>
  <c r="Z89" i="12"/>
  <c r="AA89" i="12"/>
  <c r="Z88" i="12"/>
  <c r="AA88" i="12"/>
  <c r="Z87" i="12"/>
  <c r="AA87" i="12"/>
  <c r="Z86" i="12"/>
  <c r="Z95" i="12" s="1"/>
  <c r="AA86" i="12"/>
  <c r="AA95" i="12" s="1"/>
  <c r="AA96" i="12" s="1"/>
  <c r="Z85" i="12"/>
  <c r="AA85" i="12"/>
  <c r="Z78" i="12"/>
  <c r="Z107" i="12" s="1"/>
  <c r="AA78" i="12"/>
  <c r="AA107" i="12" s="1"/>
  <c r="Z77" i="12"/>
  <c r="AA77" i="12"/>
  <c r="Z62" i="12"/>
  <c r="Z106" i="12" s="1"/>
  <c r="AA62" i="12"/>
  <c r="AA106" i="12" s="1"/>
  <c r="Z44" i="12"/>
  <c r="AA44" i="12"/>
  <c r="Z31" i="12"/>
  <c r="AA31" i="12"/>
  <c r="Z30" i="12"/>
  <c r="AA30" i="12"/>
  <c r="Z29" i="12"/>
  <c r="AA29" i="12"/>
  <c r="Z28" i="12"/>
  <c r="AA28" i="12"/>
  <c r="Z27" i="12"/>
  <c r="AA27" i="12"/>
  <c r="Z26" i="12"/>
  <c r="Z35" i="12" s="1"/>
  <c r="Z36" i="12" s="1"/>
  <c r="AA26" i="12"/>
  <c r="AA35" i="12" s="1"/>
  <c r="Z25" i="12"/>
  <c r="AA25" i="12"/>
  <c r="Z18" i="12"/>
  <c r="Z47" i="12" s="1"/>
  <c r="AA18" i="12"/>
  <c r="AA47" i="12" s="1"/>
  <c r="Z17" i="12"/>
  <c r="AA17" i="12"/>
  <c r="Z2" i="12"/>
  <c r="Z46" i="12" s="1"/>
  <c r="AA2" i="12"/>
  <c r="AA46" i="12" s="1"/>
  <c r="Z104" i="11"/>
  <c r="AA104" i="11"/>
  <c r="Z91" i="11"/>
  <c r="AA91" i="11"/>
  <c r="Z90" i="11"/>
  <c r="AA90" i="11"/>
  <c r="Z89" i="11"/>
  <c r="AA89" i="11"/>
  <c r="Z88" i="11"/>
  <c r="AA88" i="11"/>
  <c r="Z87" i="11"/>
  <c r="AA87" i="11"/>
  <c r="Z86" i="11"/>
  <c r="Z95" i="11" s="1"/>
  <c r="AA86" i="11"/>
  <c r="AA95" i="11" s="1"/>
  <c r="AA96" i="11" s="1"/>
  <c r="Z85" i="11"/>
  <c r="AA85" i="11"/>
  <c r="Z78" i="11"/>
  <c r="Z107" i="11" s="1"/>
  <c r="AA78" i="11"/>
  <c r="AA107" i="11" s="1"/>
  <c r="Z77" i="11"/>
  <c r="AA77" i="11"/>
  <c r="Z62" i="11"/>
  <c r="Z106" i="11" s="1"/>
  <c r="AA62" i="11"/>
  <c r="AA106" i="11" s="1"/>
  <c r="Z44" i="11"/>
  <c r="AA44" i="11"/>
  <c r="Z31" i="11"/>
  <c r="AA31" i="11"/>
  <c r="Z30" i="11"/>
  <c r="AA30" i="11"/>
  <c r="Z29" i="11"/>
  <c r="Z32" i="11" s="1"/>
  <c r="AA29" i="11"/>
  <c r="AA32" i="11" s="1"/>
  <c r="AA33" i="11" s="1"/>
  <c r="AA34" i="11" s="1"/>
  <c r="Z28" i="11"/>
  <c r="AA28" i="11"/>
  <c r="Z27" i="11"/>
  <c r="AA27" i="11"/>
  <c r="Z26" i="11"/>
  <c r="Z35" i="11" s="1"/>
  <c r="Z20" i="11" s="1"/>
  <c r="AA26" i="11"/>
  <c r="AA35" i="11" s="1"/>
  <c r="AA20" i="11" s="1"/>
  <c r="Z25" i="11"/>
  <c r="AA25" i="11"/>
  <c r="Z18" i="11"/>
  <c r="Z47" i="11" s="1"/>
  <c r="AA18" i="11"/>
  <c r="AA47" i="11" s="1"/>
  <c r="Z17" i="11"/>
  <c r="AA17" i="11"/>
  <c r="Z2" i="11"/>
  <c r="Z46" i="11" s="1"/>
  <c r="AA2" i="11"/>
  <c r="AA46" i="11" s="1"/>
  <c r="Z104" i="10"/>
  <c r="Z91" i="10"/>
  <c r="Z90" i="10"/>
  <c r="Z89" i="10"/>
  <c r="Z88" i="10"/>
  <c r="Z87" i="10"/>
  <c r="Z86" i="10"/>
  <c r="Z95" i="10" s="1"/>
  <c r="Z85" i="10"/>
  <c r="Z78" i="10"/>
  <c r="Z107" i="10" s="1"/>
  <c r="Z77" i="10"/>
  <c r="Z62" i="10"/>
  <c r="Z106" i="10" s="1"/>
  <c r="Z44" i="10"/>
  <c r="Z31" i="10"/>
  <c r="Z30" i="10"/>
  <c r="Z29" i="10"/>
  <c r="Z28" i="10"/>
  <c r="Z27" i="10"/>
  <c r="Z26" i="10"/>
  <c r="Z35" i="10" s="1"/>
  <c r="Z36" i="10" s="1"/>
  <c r="Z25" i="10"/>
  <c r="Z18" i="10"/>
  <c r="Z47" i="10" s="1"/>
  <c r="Z17" i="10"/>
  <c r="Z2" i="10"/>
  <c r="Z46" i="10" s="1"/>
  <c r="AA2" i="9"/>
  <c r="AA46" i="9" s="1"/>
  <c r="Z2" i="9"/>
  <c r="Z46" i="9" s="1"/>
  <c r="AA17" i="9"/>
  <c r="Z17" i="9"/>
  <c r="AA18" i="9"/>
  <c r="AA47" i="9" s="1"/>
  <c r="Z18" i="9"/>
  <c r="Z47" i="9" s="1"/>
  <c r="AA25" i="9"/>
  <c r="Z25" i="9"/>
  <c r="AA26" i="9"/>
  <c r="Z26" i="9"/>
  <c r="AA27" i="9"/>
  <c r="Z27" i="9"/>
  <c r="AA28" i="9"/>
  <c r="Z28" i="9"/>
  <c r="AA29" i="9"/>
  <c r="Z29" i="9"/>
  <c r="AA30" i="9"/>
  <c r="Z30" i="9"/>
  <c r="AA31" i="9"/>
  <c r="Z31" i="9"/>
  <c r="AA35" i="9"/>
  <c r="AA20" i="9" s="1"/>
  <c r="Z35" i="9"/>
  <c r="Z20" i="9" s="1"/>
  <c r="AA44" i="9"/>
  <c r="Z44" i="9"/>
  <c r="AA62" i="9"/>
  <c r="AA106" i="9" s="1"/>
  <c r="Z62" i="9"/>
  <c r="Z106" i="9" s="1"/>
  <c r="AA77" i="9"/>
  <c r="Z77" i="9"/>
  <c r="AA78" i="9"/>
  <c r="AA107" i="9" s="1"/>
  <c r="Z78" i="9"/>
  <c r="Z107" i="9" s="1"/>
  <c r="AA85" i="9"/>
  <c r="Z85" i="9"/>
  <c r="AA86" i="9"/>
  <c r="AA95" i="9" s="1"/>
  <c r="Z86" i="9"/>
  <c r="Z95" i="9" s="1"/>
  <c r="AA87" i="9"/>
  <c r="Z87" i="9"/>
  <c r="AA88" i="9"/>
  <c r="Z88" i="9"/>
  <c r="AA89" i="9"/>
  <c r="Z89" i="9"/>
  <c r="AA90" i="9"/>
  <c r="Z90" i="9"/>
  <c r="AA91" i="9"/>
  <c r="Z91" i="9"/>
  <c r="AA104" i="9"/>
  <c r="Z104" i="9"/>
  <c r="AB32" i="12" l="1"/>
  <c r="AB33" i="12" s="1"/>
  <c r="AB34" i="12" s="1"/>
  <c r="AB92" i="11"/>
  <c r="Z33" i="11"/>
  <c r="Z34" i="11" s="1"/>
  <c r="AB32" i="9"/>
  <c r="AB33" i="9" s="1"/>
  <c r="AB34" i="9" s="1"/>
  <c r="AB93" i="11"/>
  <c r="AB94" i="11" s="1"/>
  <c r="AA92" i="10"/>
  <c r="AA93" i="10" s="1"/>
  <c r="AA94" i="10" s="1"/>
  <c r="AA97" i="10" s="1"/>
  <c r="AA82" i="10" s="1"/>
  <c r="AA98" i="10" s="1"/>
  <c r="AA99" i="10" s="1"/>
  <c r="AB92" i="10"/>
  <c r="AB93" i="10" s="1"/>
  <c r="AB94" i="10" s="1"/>
  <c r="AB32" i="10"/>
  <c r="AB33" i="10" s="1"/>
  <c r="AB34" i="10" s="1"/>
  <c r="Z32" i="10"/>
  <c r="O23" i="21"/>
  <c r="O45" i="21" s="1"/>
  <c r="O50" i="21" s="1"/>
  <c r="O41" i="21"/>
  <c r="O40" i="21" s="1"/>
  <c r="AA92" i="12"/>
  <c r="AA93" i="12" s="1"/>
  <c r="AA94" i="12" s="1"/>
  <c r="AA97" i="12" s="1"/>
  <c r="AA82" i="12" s="1"/>
  <c r="AA98" i="12" s="1"/>
  <c r="AA99" i="12" s="1"/>
  <c r="AB92" i="12"/>
  <c r="AB93" i="12" s="1"/>
  <c r="AB94" i="12" s="1"/>
  <c r="AB36" i="11"/>
  <c r="AB32" i="11"/>
  <c r="AB33" i="11" s="1"/>
  <c r="AB34" i="11" s="1"/>
  <c r="AA92" i="11"/>
  <c r="AA93" i="11" s="1"/>
  <c r="AA94" i="11" s="1"/>
  <c r="AA97" i="11" s="1"/>
  <c r="AA82" i="11" s="1"/>
  <c r="AA98" i="11" s="1"/>
  <c r="AA99" i="11" s="1"/>
  <c r="Z92" i="11"/>
  <c r="Z93" i="11" s="1"/>
  <c r="Z94" i="11" s="1"/>
  <c r="Z92" i="10"/>
  <c r="Z93" i="10" s="1"/>
  <c r="Z94" i="10" s="1"/>
  <c r="AB93" i="9"/>
  <c r="AB94" i="9" s="1"/>
  <c r="AB36" i="10"/>
  <c r="AB80" i="12"/>
  <c r="AB96" i="12"/>
  <c r="AB20" i="12"/>
  <c r="AB36" i="12"/>
  <c r="AB80" i="11"/>
  <c r="AB96" i="11"/>
  <c r="AB80" i="10"/>
  <c r="AB96" i="10"/>
  <c r="AB20" i="9"/>
  <c r="AB36" i="9"/>
  <c r="AB96" i="9"/>
  <c r="AB80" i="9"/>
  <c r="AA32" i="12"/>
  <c r="AA33" i="12" s="1"/>
  <c r="AA34" i="12" s="1"/>
  <c r="Z32" i="12"/>
  <c r="Z33" i="12" s="1"/>
  <c r="Z34" i="12" s="1"/>
  <c r="Z37" i="12" s="1"/>
  <c r="Z22" i="12" s="1"/>
  <c r="Z38" i="12" s="1"/>
  <c r="Z39" i="12" s="1"/>
  <c r="Z32" i="9"/>
  <c r="Z33" i="9" s="1"/>
  <c r="Z34" i="9" s="1"/>
  <c r="AA92" i="9"/>
  <c r="AA93" i="9" s="1"/>
  <c r="AA94" i="9" s="1"/>
  <c r="Z92" i="9"/>
  <c r="Z93" i="9" s="1"/>
  <c r="Z94" i="9" s="1"/>
  <c r="AA32" i="9"/>
  <c r="AA33" i="9" s="1"/>
  <c r="AA34" i="9" s="1"/>
  <c r="Z96" i="12"/>
  <c r="Z80" i="12"/>
  <c r="Z92" i="12"/>
  <c r="Z93" i="12" s="1"/>
  <c r="Z94" i="12" s="1"/>
  <c r="Z96" i="10"/>
  <c r="Z80" i="10"/>
  <c r="AA36" i="10"/>
  <c r="AA20" i="10"/>
  <c r="Z33" i="10"/>
  <c r="Z34" i="10" s="1"/>
  <c r="Z37" i="10" s="1"/>
  <c r="Z22" i="10" s="1"/>
  <c r="Z38" i="10" s="1"/>
  <c r="Z39" i="10" s="1"/>
  <c r="AA32" i="10"/>
  <c r="AA33" i="10" s="1"/>
  <c r="AA34" i="10" s="1"/>
  <c r="AA80" i="10"/>
  <c r="AA20" i="12"/>
  <c r="AA36" i="12"/>
  <c r="AA80" i="12"/>
  <c r="Z20" i="12"/>
  <c r="Z80" i="11"/>
  <c r="Z96" i="11"/>
  <c r="AA36" i="11"/>
  <c r="Z36" i="11"/>
  <c r="Z37" i="11" s="1"/>
  <c r="Z22" i="11" s="1"/>
  <c r="Z38" i="11" s="1"/>
  <c r="AA80" i="11"/>
  <c r="Z20" i="10"/>
  <c r="AA96" i="9"/>
  <c r="AA80" i="9"/>
  <c r="Z96" i="9"/>
  <c r="Z80" i="9"/>
  <c r="Z36" i="9"/>
  <c r="AA36" i="9"/>
  <c r="AB37" i="9" l="1"/>
  <c r="AB22" i="9" s="1"/>
  <c r="AB38" i="9" s="1"/>
  <c r="AB37" i="12"/>
  <c r="AB22" i="12" s="1"/>
  <c r="AB38" i="12" s="1"/>
  <c r="AB39" i="12" s="1"/>
  <c r="AB97" i="9"/>
  <c r="AB82" i="9" s="1"/>
  <c r="AB98" i="9" s="1"/>
  <c r="AB99" i="9" s="1"/>
  <c r="AB101" i="9" s="1"/>
  <c r="AB100" i="9" s="1"/>
  <c r="AB37" i="11"/>
  <c r="AB22" i="11" s="1"/>
  <c r="AB38" i="11" s="1"/>
  <c r="AB39" i="11" s="1"/>
  <c r="AB23" i="11" s="1"/>
  <c r="AB45" i="11" s="1"/>
  <c r="AB50" i="11" s="1"/>
  <c r="AB37" i="10"/>
  <c r="AB22" i="10" s="1"/>
  <c r="AB38" i="10" s="1"/>
  <c r="AB39" i="10" s="1"/>
  <c r="AB41" i="10" s="1"/>
  <c r="AB40" i="10" s="1"/>
  <c r="Z97" i="12"/>
  <c r="Z82" i="12" s="1"/>
  <c r="Z98" i="12" s="1"/>
  <c r="Z99" i="12" s="1"/>
  <c r="Z83" i="12" s="1"/>
  <c r="Z105" i="12" s="1"/>
  <c r="Z110" i="12" s="1"/>
  <c r="AB97" i="12"/>
  <c r="AB82" i="12" s="1"/>
  <c r="AB98" i="12" s="1"/>
  <c r="AB99" i="12" s="1"/>
  <c r="AB41" i="12"/>
  <c r="AB40" i="12" s="1"/>
  <c r="AB23" i="12"/>
  <c r="AB45" i="12" s="1"/>
  <c r="AB50" i="12" s="1"/>
  <c r="AB97" i="11"/>
  <c r="AB82" i="11" s="1"/>
  <c r="AB98" i="11" s="1"/>
  <c r="AB99" i="11" s="1"/>
  <c r="AB41" i="11"/>
  <c r="AB40" i="11" s="1"/>
  <c r="AB97" i="10"/>
  <c r="AB82" i="10" s="1"/>
  <c r="AB98" i="10" s="1"/>
  <c r="AB99" i="10" s="1"/>
  <c r="AB39" i="9"/>
  <c r="Z97" i="9"/>
  <c r="Z82" i="9" s="1"/>
  <c r="Z98" i="9" s="1"/>
  <c r="Z99" i="9" s="1"/>
  <c r="Z83" i="9" s="1"/>
  <c r="Z105" i="9" s="1"/>
  <c r="Z110" i="9" s="1"/>
  <c r="Z97" i="10"/>
  <c r="Z82" i="10" s="1"/>
  <c r="Z98" i="10" s="1"/>
  <c r="Z99" i="10" s="1"/>
  <c r="Z83" i="10" s="1"/>
  <c r="Z105" i="10" s="1"/>
  <c r="Z110" i="10" s="1"/>
  <c r="AA37" i="10"/>
  <c r="AA22" i="10" s="1"/>
  <c r="AA38" i="10" s="1"/>
  <c r="AA39" i="10" s="1"/>
  <c r="AA23" i="10" s="1"/>
  <c r="AA45" i="10" s="1"/>
  <c r="AA50" i="10" s="1"/>
  <c r="AA97" i="9"/>
  <c r="AA82" i="9" s="1"/>
  <c r="AA98" i="9" s="1"/>
  <c r="AA99" i="9" s="1"/>
  <c r="AA101" i="9" s="1"/>
  <c r="AA100" i="9" s="1"/>
  <c r="AA37" i="9"/>
  <c r="AA22" i="9" s="1"/>
  <c r="AA38" i="9" s="1"/>
  <c r="AA39" i="9" s="1"/>
  <c r="AA41" i="9" s="1"/>
  <c r="AA40" i="9" s="1"/>
  <c r="AA101" i="10"/>
  <c r="AA100" i="10" s="1"/>
  <c r="AA83" i="10"/>
  <c r="AA105" i="10" s="1"/>
  <c r="AA110" i="10" s="1"/>
  <c r="Z23" i="12"/>
  <c r="Z45" i="12" s="1"/>
  <c r="Z50" i="12" s="1"/>
  <c r="Z41" i="12"/>
  <c r="Z40" i="12" s="1"/>
  <c r="AA83" i="12"/>
  <c r="AA105" i="12" s="1"/>
  <c r="AA110" i="12" s="1"/>
  <c r="AA101" i="12"/>
  <c r="AA100" i="12" s="1"/>
  <c r="AA37" i="12"/>
  <c r="AA22" i="12" s="1"/>
  <c r="AA38" i="12" s="1"/>
  <c r="AA39" i="12" s="1"/>
  <c r="AA101" i="11"/>
  <c r="AA100" i="11" s="1"/>
  <c r="AA83" i="11"/>
  <c r="AA105" i="11" s="1"/>
  <c r="AA110" i="11" s="1"/>
  <c r="Z97" i="11"/>
  <c r="Z82" i="11" s="1"/>
  <c r="Z98" i="11" s="1"/>
  <c r="Z99" i="11" s="1"/>
  <c r="Z39" i="11"/>
  <c r="AA37" i="11"/>
  <c r="AA22" i="11" s="1"/>
  <c r="AA38" i="11" s="1"/>
  <c r="AA39" i="11" s="1"/>
  <c r="Z23" i="10"/>
  <c r="Z45" i="10" s="1"/>
  <c r="Z50" i="10" s="1"/>
  <c r="Z41" i="10"/>
  <c r="Z40" i="10" s="1"/>
  <c r="Z37" i="9"/>
  <c r="Z22" i="9" s="1"/>
  <c r="Z38" i="9" s="1"/>
  <c r="Z39" i="9" s="1"/>
  <c r="AB23" i="10" l="1"/>
  <c r="AB45" i="10" s="1"/>
  <c r="AB50" i="10" s="1"/>
  <c r="AB83" i="9"/>
  <c r="AB105" i="9" s="1"/>
  <c r="AB110" i="9" s="1"/>
  <c r="Z101" i="9"/>
  <c r="Z100" i="9" s="1"/>
  <c r="Z101" i="12"/>
  <c r="Z100" i="12" s="1"/>
  <c r="AB83" i="12"/>
  <c r="AB105" i="12" s="1"/>
  <c r="AB110" i="12" s="1"/>
  <c r="AB101" i="12"/>
  <c r="AB100" i="12" s="1"/>
  <c r="AB101" i="11"/>
  <c r="AB100" i="11" s="1"/>
  <c r="AB83" i="11"/>
  <c r="AB105" i="11" s="1"/>
  <c r="AB110" i="11" s="1"/>
  <c r="AB101" i="10"/>
  <c r="AB100" i="10" s="1"/>
  <c r="AB83" i="10"/>
  <c r="AB105" i="10" s="1"/>
  <c r="AB110" i="10" s="1"/>
  <c r="AB41" i="9"/>
  <c r="AB40" i="9" s="1"/>
  <c r="AB23" i="9"/>
  <c r="AB45" i="9" s="1"/>
  <c r="AB50" i="9" s="1"/>
  <c r="Z101" i="10"/>
  <c r="Z100" i="10" s="1"/>
  <c r="AA83" i="9"/>
  <c r="AA105" i="9" s="1"/>
  <c r="AA110" i="9" s="1"/>
  <c r="AA41" i="10"/>
  <c r="AA40" i="10" s="1"/>
  <c r="AA23" i="9"/>
  <c r="AA45" i="9" s="1"/>
  <c r="AA50" i="9" s="1"/>
  <c r="AA23" i="12"/>
  <c r="AA45" i="12" s="1"/>
  <c r="AA50" i="12" s="1"/>
  <c r="AA41" i="12"/>
  <c r="AA40" i="12" s="1"/>
  <c r="AA23" i="11"/>
  <c r="AA45" i="11" s="1"/>
  <c r="AA50" i="11" s="1"/>
  <c r="AA41" i="11"/>
  <c r="AA40" i="11" s="1"/>
  <c r="Z83" i="11"/>
  <c r="Z105" i="11" s="1"/>
  <c r="Z110" i="11" s="1"/>
  <c r="Z101" i="11"/>
  <c r="Z100" i="11" s="1"/>
  <c r="Z23" i="11"/>
  <c r="Z45" i="11" s="1"/>
  <c r="Z50" i="11" s="1"/>
  <c r="Z41" i="11"/>
  <c r="Z40" i="11" s="1"/>
  <c r="Z41" i="9"/>
  <c r="Z40" i="9" s="1"/>
  <c r="Z23" i="9"/>
  <c r="Z45" i="9" s="1"/>
  <c r="Z50" i="9" s="1"/>
  <c r="D43" i="9" l="1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AC104" i="12"/>
  <c r="I104" i="12"/>
  <c r="H104" i="12"/>
  <c r="G104" i="12"/>
  <c r="F104" i="12"/>
  <c r="E104" i="12"/>
  <c r="X91" i="12"/>
  <c r="V91" i="12"/>
  <c r="U91" i="12"/>
  <c r="T91" i="12"/>
  <c r="S91" i="12"/>
  <c r="R91" i="12"/>
  <c r="Q91" i="12"/>
  <c r="P91" i="12"/>
  <c r="N91" i="12"/>
  <c r="M91" i="12"/>
  <c r="L91" i="12"/>
  <c r="K91" i="12"/>
  <c r="J91" i="12"/>
  <c r="AC91" i="12"/>
  <c r="I91" i="12"/>
  <c r="H91" i="12"/>
  <c r="G91" i="12"/>
  <c r="F91" i="12"/>
  <c r="E91" i="12"/>
  <c r="X90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AC90" i="12"/>
  <c r="I90" i="12"/>
  <c r="H90" i="12"/>
  <c r="G90" i="12"/>
  <c r="F90" i="12"/>
  <c r="E90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AC89" i="12"/>
  <c r="I89" i="12"/>
  <c r="H89" i="12"/>
  <c r="G89" i="12"/>
  <c r="F89" i="12"/>
  <c r="E89" i="12"/>
  <c r="X88" i="12"/>
  <c r="V88" i="12"/>
  <c r="U88" i="12"/>
  <c r="T88" i="12"/>
  <c r="S88" i="12"/>
  <c r="R88" i="12"/>
  <c r="Q88" i="12"/>
  <c r="P88" i="12"/>
  <c r="N88" i="12"/>
  <c r="M88" i="12"/>
  <c r="L88" i="12"/>
  <c r="K88" i="12"/>
  <c r="J88" i="12"/>
  <c r="AC88" i="12"/>
  <c r="I88" i="12"/>
  <c r="H88" i="12"/>
  <c r="G88" i="12"/>
  <c r="F88" i="12"/>
  <c r="E88" i="12"/>
  <c r="X87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AC87" i="12"/>
  <c r="I87" i="12"/>
  <c r="H87" i="12"/>
  <c r="G87" i="12"/>
  <c r="F87" i="12"/>
  <c r="E87" i="12"/>
  <c r="X86" i="12"/>
  <c r="X95" i="12" s="1"/>
  <c r="X96" i="12" s="1"/>
  <c r="W86" i="12"/>
  <c r="W68" i="12" s="1"/>
  <c r="V86" i="12"/>
  <c r="V95" i="12" s="1"/>
  <c r="V96" i="12" s="1"/>
  <c r="U86" i="12"/>
  <c r="U80" i="12" s="1"/>
  <c r="T86" i="12"/>
  <c r="T95" i="12" s="1"/>
  <c r="T96" i="12" s="1"/>
  <c r="S86" i="12"/>
  <c r="S95" i="12" s="1"/>
  <c r="R86" i="12"/>
  <c r="R95" i="12" s="1"/>
  <c r="R96" i="12" s="1"/>
  <c r="Q86" i="12"/>
  <c r="Q95" i="12" s="1"/>
  <c r="Q96" i="12" s="1"/>
  <c r="P86" i="12"/>
  <c r="O86" i="12"/>
  <c r="O68" i="12" s="1"/>
  <c r="N86" i="12"/>
  <c r="N80" i="12" s="1"/>
  <c r="M86" i="12"/>
  <c r="M95" i="12" s="1"/>
  <c r="M96" i="12" s="1"/>
  <c r="L86" i="12"/>
  <c r="K86" i="12"/>
  <c r="K95" i="12" s="1"/>
  <c r="K96" i="12" s="1"/>
  <c r="J86" i="12"/>
  <c r="J95" i="12" s="1"/>
  <c r="AC86" i="12"/>
  <c r="AC95" i="12" s="1"/>
  <c r="AC96" i="12" s="1"/>
  <c r="I86" i="12"/>
  <c r="I95" i="12" s="1"/>
  <c r="H86" i="12"/>
  <c r="H95" i="12" s="1"/>
  <c r="G86" i="12"/>
  <c r="G95" i="12" s="1"/>
  <c r="G96" i="12" s="1"/>
  <c r="F86" i="12"/>
  <c r="F95" i="12" s="1"/>
  <c r="E86" i="12"/>
  <c r="E95" i="12" s="1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AC85" i="12"/>
  <c r="I85" i="12"/>
  <c r="H85" i="12"/>
  <c r="G85" i="12"/>
  <c r="F85" i="12"/>
  <c r="E85" i="12"/>
  <c r="X78" i="12"/>
  <c r="X107" i="12" s="1"/>
  <c r="W78" i="12"/>
  <c r="W107" i="12" s="1"/>
  <c r="V78" i="12"/>
  <c r="V107" i="12" s="1"/>
  <c r="U78" i="12"/>
  <c r="U107" i="12" s="1"/>
  <c r="T78" i="12"/>
  <c r="T107" i="12" s="1"/>
  <c r="S78" i="12"/>
  <c r="S107" i="12" s="1"/>
  <c r="R78" i="12"/>
  <c r="R107" i="12" s="1"/>
  <c r="Q78" i="12"/>
  <c r="Q107" i="12" s="1"/>
  <c r="P78" i="12"/>
  <c r="P107" i="12" s="1"/>
  <c r="O78" i="12"/>
  <c r="O107" i="12" s="1"/>
  <c r="N78" i="12"/>
  <c r="N107" i="12" s="1"/>
  <c r="M78" i="12"/>
  <c r="M107" i="12" s="1"/>
  <c r="L78" i="12"/>
  <c r="L107" i="12" s="1"/>
  <c r="K78" i="12"/>
  <c r="K107" i="12" s="1"/>
  <c r="J78" i="12"/>
  <c r="J107" i="12" s="1"/>
  <c r="AC78" i="12"/>
  <c r="AC107" i="12" s="1"/>
  <c r="I78" i="12"/>
  <c r="I107" i="12" s="1"/>
  <c r="H78" i="12"/>
  <c r="H107" i="12" s="1"/>
  <c r="G78" i="12"/>
  <c r="G107" i="12" s="1"/>
  <c r="F78" i="12"/>
  <c r="F107" i="12" s="1"/>
  <c r="E78" i="12"/>
  <c r="E107" i="12" s="1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AC77" i="12"/>
  <c r="I77" i="12"/>
  <c r="H77" i="12"/>
  <c r="G77" i="12"/>
  <c r="F77" i="12"/>
  <c r="E77" i="12"/>
  <c r="X62" i="12"/>
  <c r="X106" i="12" s="1"/>
  <c r="W62" i="12"/>
  <c r="W106" i="12" s="1"/>
  <c r="V62" i="12"/>
  <c r="V106" i="12" s="1"/>
  <c r="U62" i="12"/>
  <c r="U106" i="12" s="1"/>
  <c r="T62" i="12"/>
  <c r="T106" i="12" s="1"/>
  <c r="S62" i="12"/>
  <c r="S106" i="12" s="1"/>
  <c r="R62" i="12"/>
  <c r="R106" i="12" s="1"/>
  <c r="Q62" i="12"/>
  <c r="Q106" i="12" s="1"/>
  <c r="P62" i="12"/>
  <c r="P106" i="12" s="1"/>
  <c r="O62" i="12"/>
  <c r="O106" i="12" s="1"/>
  <c r="N62" i="12"/>
  <c r="N106" i="12" s="1"/>
  <c r="M62" i="12"/>
  <c r="M106" i="12" s="1"/>
  <c r="L62" i="12"/>
  <c r="L106" i="12" s="1"/>
  <c r="K62" i="12"/>
  <c r="K106" i="12" s="1"/>
  <c r="J62" i="12"/>
  <c r="J106" i="12" s="1"/>
  <c r="AC62" i="12"/>
  <c r="AC106" i="12" s="1"/>
  <c r="I62" i="12"/>
  <c r="I106" i="12" s="1"/>
  <c r="H62" i="12"/>
  <c r="H106" i="12" s="1"/>
  <c r="G62" i="12"/>
  <c r="G106" i="12" s="1"/>
  <c r="F62" i="12"/>
  <c r="F106" i="12" s="1"/>
  <c r="E62" i="12"/>
  <c r="E106" i="12" s="1"/>
  <c r="B61" i="12"/>
  <c r="D103" i="12" s="1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AC44" i="12"/>
  <c r="I44" i="12"/>
  <c r="H44" i="12"/>
  <c r="G44" i="12"/>
  <c r="F44" i="12"/>
  <c r="E44" i="12"/>
  <c r="D43" i="12"/>
  <c r="X31" i="12"/>
  <c r="V31" i="12"/>
  <c r="U31" i="12"/>
  <c r="T31" i="12"/>
  <c r="S31" i="12"/>
  <c r="R31" i="12"/>
  <c r="Q31" i="12"/>
  <c r="P31" i="12"/>
  <c r="N31" i="12"/>
  <c r="M31" i="12"/>
  <c r="L31" i="12"/>
  <c r="K31" i="12"/>
  <c r="J31" i="12"/>
  <c r="AC31" i="12"/>
  <c r="I31" i="12"/>
  <c r="H31" i="12"/>
  <c r="G31" i="12"/>
  <c r="F31" i="12"/>
  <c r="E31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AC30" i="12"/>
  <c r="I30" i="12"/>
  <c r="H30" i="12"/>
  <c r="G30" i="12"/>
  <c r="F30" i="12"/>
  <c r="E30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AC29" i="12"/>
  <c r="I29" i="12"/>
  <c r="H29" i="12"/>
  <c r="G29" i="12"/>
  <c r="F29" i="12"/>
  <c r="E29" i="12"/>
  <c r="X28" i="12"/>
  <c r="V28" i="12"/>
  <c r="U28" i="12"/>
  <c r="T28" i="12"/>
  <c r="S28" i="12"/>
  <c r="R28" i="12"/>
  <c r="Q28" i="12"/>
  <c r="P28" i="12"/>
  <c r="N28" i="12"/>
  <c r="M28" i="12"/>
  <c r="L28" i="12"/>
  <c r="K28" i="12"/>
  <c r="J28" i="12"/>
  <c r="AC28" i="12"/>
  <c r="I28" i="12"/>
  <c r="H28" i="12"/>
  <c r="G28" i="12"/>
  <c r="F28" i="12"/>
  <c r="E28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AC27" i="12"/>
  <c r="I27" i="12"/>
  <c r="H27" i="12"/>
  <c r="G27" i="12"/>
  <c r="F27" i="12"/>
  <c r="E27" i="12"/>
  <c r="X26" i="12"/>
  <c r="X35" i="12" s="1"/>
  <c r="X36" i="12" s="1"/>
  <c r="W26" i="12"/>
  <c r="W8" i="12" s="1"/>
  <c r="V26" i="12"/>
  <c r="V35" i="12" s="1"/>
  <c r="V36" i="12" s="1"/>
  <c r="U26" i="12"/>
  <c r="U35" i="12" s="1"/>
  <c r="U36" i="12" s="1"/>
  <c r="T26" i="12"/>
  <c r="T35" i="12" s="1"/>
  <c r="T36" i="12" s="1"/>
  <c r="S26" i="12"/>
  <c r="S35" i="12" s="1"/>
  <c r="R26" i="12"/>
  <c r="R35" i="12" s="1"/>
  <c r="R20" i="12" s="1"/>
  <c r="Q26" i="12"/>
  <c r="Q35" i="12" s="1"/>
  <c r="Q36" i="12" s="1"/>
  <c r="P26" i="12"/>
  <c r="P20" i="12" s="1"/>
  <c r="O26" i="12"/>
  <c r="O8" i="12" s="1"/>
  <c r="N26" i="12"/>
  <c r="N35" i="12" s="1"/>
  <c r="N36" i="12" s="1"/>
  <c r="M26" i="12"/>
  <c r="M35" i="12" s="1"/>
  <c r="M36" i="12" s="1"/>
  <c r="L26" i="12"/>
  <c r="L35" i="12" s="1"/>
  <c r="L36" i="12" s="1"/>
  <c r="K26" i="12"/>
  <c r="K35" i="12" s="1"/>
  <c r="K36" i="12" s="1"/>
  <c r="J26" i="12"/>
  <c r="J35" i="12" s="1"/>
  <c r="J36" i="12" s="1"/>
  <c r="AC26" i="12"/>
  <c r="AC35" i="12" s="1"/>
  <c r="AC36" i="12" s="1"/>
  <c r="I26" i="12"/>
  <c r="I35" i="12" s="1"/>
  <c r="H26" i="12"/>
  <c r="H35" i="12" s="1"/>
  <c r="H36" i="12" s="1"/>
  <c r="G26" i="12"/>
  <c r="G35" i="12" s="1"/>
  <c r="G36" i="12" s="1"/>
  <c r="F26" i="12"/>
  <c r="F35" i="12" s="1"/>
  <c r="E26" i="12"/>
  <c r="E35" i="12" s="1"/>
  <c r="E36" i="12" s="1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AC25" i="12"/>
  <c r="I25" i="12"/>
  <c r="H25" i="12"/>
  <c r="G25" i="12"/>
  <c r="F25" i="12"/>
  <c r="E25" i="12"/>
  <c r="X18" i="12"/>
  <c r="X47" i="12" s="1"/>
  <c r="W18" i="12"/>
  <c r="W47" i="12" s="1"/>
  <c r="V18" i="12"/>
  <c r="V47" i="12" s="1"/>
  <c r="U18" i="12"/>
  <c r="U47" i="12" s="1"/>
  <c r="T18" i="12"/>
  <c r="T47" i="12" s="1"/>
  <c r="S18" i="12"/>
  <c r="S47" i="12" s="1"/>
  <c r="R18" i="12"/>
  <c r="R47" i="12" s="1"/>
  <c r="Q18" i="12"/>
  <c r="Q47" i="12" s="1"/>
  <c r="P18" i="12"/>
  <c r="P47" i="12" s="1"/>
  <c r="O18" i="12"/>
  <c r="O47" i="12" s="1"/>
  <c r="N18" i="12"/>
  <c r="N47" i="12" s="1"/>
  <c r="M18" i="12"/>
  <c r="M47" i="12" s="1"/>
  <c r="L18" i="12"/>
  <c r="L47" i="12" s="1"/>
  <c r="K18" i="12"/>
  <c r="K47" i="12" s="1"/>
  <c r="J18" i="12"/>
  <c r="J47" i="12" s="1"/>
  <c r="AC18" i="12"/>
  <c r="AC47" i="12" s="1"/>
  <c r="I18" i="12"/>
  <c r="I47" i="12" s="1"/>
  <c r="H18" i="12"/>
  <c r="H47" i="12" s="1"/>
  <c r="G18" i="12"/>
  <c r="G47" i="12" s="1"/>
  <c r="F18" i="12"/>
  <c r="F47" i="12" s="1"/>
  <c r="E18" i="12"/>
  <c r="E47" i="12" s="1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AC17" i="12"/>
  <c r="I17" i="12"/>
  <c r="H17" i="12"/>
  <c r="G17" i="12"/>
  <c r="F17" i="12"/>
  <c r="E17" i="12"/>
  <c r="X2" i="12"/>
  <c r="X46" i="12" s="1"/>
  <c r="W2" i="12"/>
  <c r="W46" i="12" s="1"/>
  <c r="V2" i="12"/>
  <c r="V46" i="12" s="1"/>
  <c r="U2" i="12"/>
  <c r="U46" i="12" s="1"/>
  <c r="T2" i="12"/>
  <c r="T46" i="12" s="1"/>
  <c r="S2" i="12"/>
  <c r="S46" i="12" s="1"/>
  <c r="R2" i="12"/>
  <c r="R46" i="12" s="1"/>
  <c r="Q2" i="12"/>
  <c r="Q46" i="12" s="1"/>
  <c r="P2" i="12"/>
  <c r="P46" i="12" s="1"/>
  <c r="O2" i="12"/>
  <c r="O46" i="12" s="1"/>
  <c r="N2" i="12"/>
  <c r="N46" i="12" s="1"/>
  <c r="M2" i="12"/>
  <c r="M46" i="12" s="1"/>
  <c r="L2" i="12"/>
  <c r="L46" i="12" s="1"/>
  <c r="K2" i="12"/>
  <c r="K46" i="12" s="1"/>
  <c r="J2" i="12"/>
  <c r="J46" i="12" s="1"/>
  <c r="AC2" i="12"/>
  <c r="AC46" i="12" s="1"/>
  <c r="I2" i="12"/>
  <c r="I46" i="12" s="1"/>
  <c r="H2" i="12"/>
  <c r="H46" i="12" s="1"/>
  <c r="G2" i="12"/>
  <c r="G46" i="12" s="1"/>
  <c r="F2" i="12"/>
  <c r="F46" i="12" s="1"/>
  <c r="E2" i="12"/>
  <c r="E46" i="12" s="1"/>
  <c r="M20" i="12" l="1"/>
  <c r="W9" i="12"/>
  <c r="W28" i="12" s="1"/>
  <c r="O7" i="12"/>
  <c r="O35" i="12" s="1"/>
  <c r="O20" i="12" s="1"/>
  <c r="O67" i="12"/>
  <c r="O95" i="12" s="1"/>
  <c r="O96" i="12" s="1"/>
  <c r="O69" i="12"/>
  <c r="O88" i="12" s="1"/>
  <c r="O9" i="12"/>
  <c r="O28" i="12" s="1"/>
  <c r="E32" i="12"/>
  <c r="E33" i="12" s="1"/>
  <c r="E34" i="12" s="1"/>
  <c r="E37" i="12" s="1"/>
  <c r="E22" i="12" s="1"/>
  <c r="E38" i="12" s="1"/>
  <c r="E39" i="12" s="1"/>
  <c r="M80" i="12"/>
  <c r="E92" i="12"/>
  <c r="E93" i="12" s="1"/>
  <c r="E94" i="12" s="1"/>
  <c r="H92" i="12"/>
  <c r="H93" i="12" s="1"/>
  <c r="H94" i="12" s="1"/>
  <c r="R92" i="12"/>
  <c r="R93" i="12" s="1"/>
  <c r="R94" i="12" s="1"/>
  <c r="R97" i="12" s="1"/>
  <c r="R82" i="12" s="1"/>
  <c r="R98" i="12" s="1"/>
  <c r="R99" i="12" s="1"/>
  <c r="L32" i="12"/>
  <c r="L33" i="12" s="1"/>
  <c r="L34" i="12" s="1"/>
  <c r="L37" i="12" s="1"/>
  <c r="L22" i="12" s="1"/>
  <c r="S32" i="12"/>
  <c r="S33" i="12" s="1"/>
  <c r="S34" i="12" s="1"/>
  <c r="AC92" i="12"/>
  <c r="J92" i="12"/>
  <c r="P32" i="12"/>
  <c r="P33" i="12" s="1"/>
  <c r="P34" i="12" s="1"/>
  <c r="M92" i="12"/>
  <c r="M93" i="12" s="1"/>
  <c r="M94" i="12" s="1"/>
  <c r="H32" i="12"/>
  <c r="H33" i="12" s="1"/>
  <c r="H34" i="12" s="1"/>
  <c r="H37" i="12" s="1"/>
  <c r="H22" i="12" s="1"/>
  <c r="H38" i="12" s="1"/>
  <c r="H39" i="12" s="1"/>
  <c r="R32" i="12"/>
  <c r="R33" i="12" s="1"/>
  <c r="R34" i="12" s="1"/>
  <c r="J32" i="12"/>
  <c r="J33" i="12" s="1"/>
  <c r="J34" i="12" s="1"/>
  <c r="J37" i="12" s="1"/>
  <c r="J22" i="12" s="1"/>
  <c r="J38" i="12" s="1"/>
  <c r="J39" i="12" s="1"/>
  <c r="V80" i="12"/>
  <c r="AC93" i="12"/>
  <c r="AC94" i="12" s="1"/>
  <c r="V20" i="12"/>
  <c r="K80" i="12"/>
  <c r="N95" i="12"/>
  <c r="N96" i="12" s="1"/>
  <c r="Q80" i="12"/>
  <c r="U95" i="12"/>
  <c r="U96" i="12" s="1"/>
  <c r="K32" i="12"/>
  <c r="K33" i="12" s="1"/>
  <c r="K34" i="12" s="1"/>
  <c r="K37" i="12" s="1"/>
  <c r="K22" i="12" s="1"/>
  <c r="AC20" i="12"/>
  <c r="Q20" i="12"/>
  <c r="X92" i="12"/>
  <c r="X93" i="12" s="1"/>
  <c r="X94" i="12" s="1"/>
  <c r="N92" i="12"/>
  <c r="N93" i="12" s="1"/>
  <c r="N94" i="12" s="1"/>
  <c r="AC80" i="12"/>
  <c r="K92" i="12"/>
  <c r="K93" i="12" s="1"/>
  <c r="K94" i="12" s="1"/>
  <c r="K97" i="12" s="1"/>
  <c r="K82" i="12" s="1"/>
  <c r="Q92" i="12"/>
  <c r="Q93" i="12" s="1"/>
  <c r="Q94" i="12" s="1"/>
  <c r="T92" i="12"/>
  <c r="T93" i="12" s="1"/>
  <c r="T94" i="12" s="1"/>
  <c r="X20" i="12"/>
  <c r="T20" i="12"/>
  <c r="N32" i="12"/>
  <c r="N33" i="12" s="1"/>
  <c r="N34" i="12" s="1"/>
  <c r="N37" i="12" s="1"/>
  <c r="N22" i="12" s="1"/>
  <c r="U92" i="12"/>
  <c r="U93" i="12" s="1"/>
  <c r="U94" i="12" s="1"/>
  <c r="F32" i="12"/>
  <c r="F33" i="12" s="1"/>
  <c r="F34" i="12" s="1"/>
  <c r="I32" i="12"/>
  <c r="I33" i="12" s="1"/>
  <c r="I34" i="12" s="1"/>
  <c r="V32" i="12"/>
  <c r="V33" i="12" s="1"/>
  <c r="V34" i="12" s="1"/>
  <c r="V37" i="12" s="1"/>
  <c r="V22" i="12" s="1"/>
  <c r="P35" i="12"/>
  <c r="P36" i="12" s="1"/>
  <c r="W7" i="12"/>
  <c r="W35" i="12" s="1"/>
  <c r="W20" i="12" s="1"/>
  <c r="L20" i="12"/>
  <c r="X80" i="12"/>
  <c r="V92" i="12"/>
  <c r="V93" i="12" s="1"/>
  <c r="V94" i="12" s="1"/>
  <c r="V97" i="12" s="1"/>
  <c r="V82" i="12" s="1"/>
  <c r="U32" i="12"/>
  <c r="U33" i="12" s="1"/>
  <c r="U34" i="12" s="1"/>
  <c r="U37" i="12" s="1"/>
  <c r="U22" i="12" s="1"/>
  <c r="T80" i="12"/>
  <c r="R36" i="12"/>
  <c r="R80" i="12"/>
  <c r="G92" i="12"/>
  <c r="G93" i="12" s="1"/>
  <c r="G94" i="12" s="1"/>
  <c r="G80" i="12"/>
  <c r="O31" i="12"/>
  <c r="O32" i="12"/>
  <c r="O33" i="12" s="1"/>
  <c r="O34" i="12" s="1"/>
  <c r="E20" i="12"/>
  <c r="J20" i="12"/>
  <c r="N20" i="12"/>
  <c r="G20" i="12"/>
  <c r="K20" i="12"/>
  <c r="U20" i="12"/>
  <c r="H20" i="12"/>
  <c r="W32" i="12"/>
  <c r="W33" i="12" s="1"/>
  <c r="W34" i="12" s="1"/>
  <c r="F20" i="12"/>
  <c r="F36" i="12"/>
  <c r="S20" i="12"/>
  <c r="S36" i="12"/>
  <c r="H80" i="12"/>
  <c r="H96" i="12"/>
  <c r="G32" i="12"/>
  <c r="G33" i="12" s="1"/>
  <c r="G34" i="12" s="1"/>
  <c r="AC32" i="12"/>
  <c r="AC33" i="12" s="1"/>
  <c r="AC34" i="12" s="1"/>
  <c r="M32" i="12"/>
  <c r="M33" i="12" s="1"/>
  <c r="M34" i="12" s="1"/>
  <c r="Q32" i="12"/>
  <c r="Q33" i="12" s="1"/>
  <c r="Q34" i="12" s="1"/>
  <c r="T32" i="12"/>
  <c r="T33" i="12" s="1"/>
  <c r="T34" i="12" s="1"/>
  <c r="X32" i="12"/>
  <c r="X33" i="12" s="1"/>
  <c r="X34" i="12" s="1"/>
  <c r="W31" i="12"/>
  <c r="I20" i="12"/>
  <c r="I36" i="12"/>
  <c r="O36" i="12"/>
  <c r="F96" i="12"/>
  <c r="F80" i="12"/>
  <c r="I96" i="12"/>
  <c r="I80" i="12"/>
  <c r="L95" i="12"/>
  <c r="L96" i="12" s="1"/>
  <c r="L80" i="12"/>
  <c r="P95" i="12"/>
  <c r="P96" i="12" s="1"/>
  <c r="P80" i="12"/>
  <c r="S96" i="12"/>
  <c r="S80" i="12"/>
  <c r="W69" i="12"/>
  <c r="W88" i="12" s="1"/>
  <c r="W67" i="12"/>
  <c r="W95" i="12" s="1"/>
  <c r="O92" i="12"/>
  <c r="O93" i="12" s="1"/>
  <c r="O94" i="12" s="1"/>
  <c r="O91" i="12"/>
  <c r="O80" i="12"/>
  <c r="E96" i="12"/>
  <c r="E80" i="12"/>
  <c r="J96" i="12"/>
  <c r="J80" i="12"/>
  <c r="F92" i="12"/>
  <c r="F93" i="12" s="1"/>
  <c r="F94" i="12" s="1"/>
  <c r="I92" i="12"/>
  <c r="I93" i="12" s="1"/>
  <c r="I94" i="12" s="1"/>
  <c r="L92" i="12"/>
  <c r="L93" i="12" s="1"/>
  <c r="L94" i="12" s="1"/>
  <c r="P92" i="12"/>
  <c r="P93" i="12" s="1"/>
  <c r="P94" i="12" s="1"/>
  <c r="S92" i="12"/>
  <c r="S93" i="12" s="1"/>
  <c r="S94" i="12" s="1"/>
  <c r="J93" i="12"/>
  <c r="J94" i="12" s="1"/>
  <c r="R37" i="12" l="1"/>
  <c r="R22" i="12" s="1"/>
  <c r="R38" i="12" s="1"/>
  <c r="R39" i="12" s="1"/>
  <c r="R23" i="12" s="1"/>
  <c r="R45" i="12" s="1"/>
  <c r="R50" i="12" s="1"/>
  <c r="F37" i="12"/>
  <c r="F22" i="12" s="1"/>
  <c r="F38" i="12" s="1"/>
  <c r="F39" i="12" s="1"/>
  <c r="F41" i="12" s="1"/>
  <c r="F40" i="12" s="1"/>
  <c r="W36" i="12"/>
  <c r="P37" i="12"/>
  <c r="P22" i="12" s="1"/>
  <c r="P38" i="12" s="1"/>
  <c r="P39" i="12" s="1"/>
  <c r="P41" i="12" s="1"/>
  <c r="P40" i="12" s="1"/>
  <c r="O37" i="12"/>
  <c r="O22" i="12" s="1"/>
  <c r="O38" i="12" s="1"/>
  <c r="O39" i="12" s="1"/>
  <c r="O41" i="12" s="1"/>
  <c r="O40" i="12" s="1"/>
  <c r="S37" i="12"/>
  <c r="S22" i="12" s="1"/>
  <c r="S38" i="12" s="1"/>
  <c r="S39" i="12" s="1"/>
  <c r="H23" i="12"/>
  <c r="H45" i="12" s="1"/>
  <c r="H50" i="12" s="1"/>
  <c r="H41" i="12"/>
  <c r="H40" i="12" s="1"/>
  <c r="E23" i="12"/>
  <c r="E45" i="12" s="1"/>
  <c r="E50" i="12" s="1"/>
  <c r="E41" i="12"/>
  <c r="E40" i="12" s="1"/>
  <c r="J23" i="12"/>
  <c r="J45" i="12" s="1"/>
  <c r="J50" i="12" s="1"/>
  <c r="J41" i="12"/>
  <c r="J40" i="12" s="1"/>
  <c r="L97" i="12"/>
  <c r="L82" i="12" s="1"/>
  <c r="Q97" i="12"/>
  <c r="Q82" i="12" s="1"/>
  <c r="I37" i="12"/>
  <c r="I22" i="12" s="1"/>
  <c r="I38" i="12" s="1"/>
  <c r="I39" i="12" s="1"/>
  <c r="E97" i="12"/>
  <c r="E82" i="12" s="1"/>
  <c r="E98" i="12" s="1"/>
  <c r="E99" i="12" s="1"/>
  <c r="I97" i="12"/>
  <c r="I82" i="12" s="1"/>
  <c r="I98" i="12" s="1"/>
  <c r="I99" i="12" s="1"/>
  <c r="M97" i="12"/>
  <c r="M82" i="12" s="1"/>
  <c r="X97" i="12"/>
  <c r="X82" i="12" s="1"/>
  <c r="X98" i="12" s="1"/>
  <c r="X99" i="12" s="1"/>
  <c r="W96" i="12"/>
  <c r="W80" i="12"/>
  <c r="M37" i="12"/>
  <c r="M22" i="12" s="1"/>
  <c r="V38" i="12"/>
  <c r="V39" i="12" s="1"/>
  <c r="V41" i="12" s="1"/>
  <c r="V40" i="12" s="1"/>
  <c r="J97" i="12"/>
  <c r="J82" i="12" s="1"/>
  <c r="J98" i="12" s="1"/>
  <c r="J99" i="12" s="1"/>
  <c r="R101" i="12"/>
  <c r="R100" i="12" s="1"/>
  <c r="R83" i="12"/>
  <c r="R105" i="12" s="1"/>
  <c r="R110" i="12" s="1"/>
  <c r="W92" i="12"/>
  <c r="W93" i="12" s="1"/>
  <c r="W94" i="12" s="1"/>
  <c r="W91" i="12"/>
  <c r="U97" i="12"/>
  <c r="U82" i="12" s="1"/>
  <c r="S97" i="12"/>
  <c r="S82" i="12" s="1"/>
  <c r="S98" i="12" s="1"/>
  <c r="S99" i="12" s="1"/>
  <c r="F97" i="12"/>
  <c r="F82" i="12" s="1"/>
  <c r="F98" i="12" s="1"/>
  <c r="F99" i="12" s="1"/>
  <c r="G97" i="12"/>
  <c r="G82" i="12" s="1"/>
  <c r="G98" i="12" s="1"/>
  <c r="G99" i="12" s="1"/>
  <c r="X37" i="12"/>
  <c r="X22" i="12" s="1"/>
  <c r="X38" i="12" s="1"/>
  <c r="X39" i="12" s="1"/>
  <c r="AC37" i="12"/>
  <c r="AC22" i="12" s="1"/>
  <c r="AC38" i="12" s="1"/>
  <c r="AC39" i="12" s="1"/>
  <c r="K38" i="12"/>
  <c r="K39" i="12" s="1"/>
  <c r="K41" i="12" s="1"/>
  <c r="K40" i="12" s="1"/>
  <c r="W37" i="12"/>
  <c r="W22" i="12" s="1"/>
  <c r="W38" i="12" s="1"/>
  <c r="W39" i="12" s="1"/>
  <c r="U38" i="12"/>
  <c r="U39" i="12" s="1"/>
  <c r="U41" i="12" s="1"/>
  <c r="U40" i="12" s="1"/>
  <c r="N38" i="12"/>
  <c r="N39" i="12" s="1"/>
  <c r="N41" i="12" s="1"/>
  <c r="N40" i="12" s="1"/>
  <c r="H97" i="12"/>
  <c r="H82" i="12" s="1"/>
  <c r="H98" i="12" s="1"/>
  <c r="H99" i="12" s="1"/>
  <c r="T97" i="12"/>
  <c r="T82" i="12" s="1"/>
  <c r="T98" i="12" s="1"/>
  <c r="T99" i="12" s="1"/>
  <c r="Q37" i="12"/>
  <c r="Q22" i="12" s="1"/>
  <c r="N97" i="12"/>
  <c r="N82" i="12" s="1"/>
  <c r="P97" i="12"/>
  <c r="P82" i="12" s="1"/>
  <c r="AC97" i="12"/>
  <c r="AC82" i="12" s="1"/>
  <c r="AC98" i="12" s="1"/>
  <c r="AC99" i="12" s="1"/>
  <c r="O97" i="12"/>
  <c r="O82" i="12" s="1"/>
  <c r="O98" i="12" s="1"/>
  <c r="O99" i="12" s="1"/>
  <c r="V98" i="12"/>
  <c r="V99" i="12" s="1"/>
  <c r="V101" i="12" s="1"/>
  <c r="V100" i="12" s="1"/>
  <c r="K98" i="12"/>
  <c r="K99" i="12" s="1"/>
  <c r="K101" i="12" s="1"/>
  <c r="K100" i="12" s="1"/>
  <c r="L38" i="12"/>
  <c r="L39" i="12" s="1"/>
  <c r="L41" i="12" s="1"/>
  <c r="L40" i="12" s="1"/>
  <c r="T37" i="12"/>
  <c r="T22" i="12" s="1"/>
  <c r="T38" i="12" s="1"/>
  <c r="T39" i="12" s="1"/>
  <c r="G37" i="12"/>
  <c r="G22" i="12" s="1"/>
  <c r="G38" i="12" s="1"/>
  <c r="G39" i="12" s="1"/>
  <c r="R41" i="12" l="1"/>
  <c r="R40" i="12" s="1"/>
  <c r="O23" i="12"/>
  <c r="O45" i="12" s="1"/>
  <c r="O50" i="12" s="1"/>
  <c r="F23" i="12"/>
  <c r="F45" i="12" s="1"/>
  <c r="F50" i="12" s="1"/>
  <c r="P23" i="12"/>
  <c r="P45" i="12" s="1"/>
  <c r="P50" i="12" s="1"/>
  <c r="N23" i="12"/>
  <c r="N45" i="12" s="1"/>
  <c r="N50" i="12" s="1"/>
  <c r="L23" i="12"/>
  <c r="L45" i="12" s="1"/>
  <c r="L50" i="12" s="1"/>
  <c r="K83" i="12"/>
  <c r="K105" i="12" s="1"/>
  <c r="K110" i="12" s="1"/>
  <c r="U23" i="12"/>
  <c r="U45" i="12" s="1"/>
  <c r="U50" i="12" s="1"/>
  <c r="V23" i="12"/>
  <c r="V45" i="12" s="1"/>
  <c r="V50" i="12" s="1"/>
  <c r="AC101" i="12"/>
  <c r="AC100" i="12" s="1"/>
  <c r="AC83" i="12"/>
  <c r="AC105" i="12" s="1"/>
  <c r="AC110" i="12" s="1"/>
  <c r="T23" i="12"/>
  <c r="T45" i="12" s="1"/>
  <c r="T50" i="12" s="1"/>
  <c r="T41" i="12"/>
  <c r="T40" i="12" s="1"/>
  <c r="W41" i="12"/>
  <c r="W40" i="12" s="1"/>
  <c r="W23" i="12"/>
  <c r="W45" i="12" s="1"/>
  <c r="W50" i="12" s="1"/>
  <c r="F83" i="12"/>
  <c r="F105" i="12" s="1"/>
  <c r="F110" i="12" s="1"/>
  <c r="F101" i="12"/>
  <c r="F100" i="12" s="1"/>
  <c r="I83" i="12"/>
  <c r="I105" i="12" s="1"/>
  <c r="I110" i="12" s="1"/>
  <c r="I101" i="12"/>
  <c r="I100" i="12" s="1"/>
  <c r="H101" i="12"/>
  <c r="H100" i="12" s="1"/>
  <c r="H83" i="12"/>
  <c r="H105" i="12" s="1"/>
  <c r="H110" i="12" s="1"/>
  <c r="J101" i="12"/>
  <c r="J100" i="12" s="1"/>
  <c r="J83" i="12"/>
  <c r="J105" i="12" s="1"/>
  <c r="J110" i="12" s="1"/>
  <c r="E101" i="12"/>
  <c r="E100" i="12" s="1"/>
  <c r="E83" i="12"/>
  <c r="E105" i="12" s="1"/>
  <c r="E110" i="12" s="1"/>
  <c r="G41" i="12"/>
  <c r="G40" i="12" s="1"/>
  <c r="G23" i="12"/>
  <c r="G45" i="12" s="1"/>
  <c r="G50" i="12" s="1"/>
  <c r="X41" i="12"/>
  <c r="X40" i="12" s="1"/>
  <c r="X23" i="12"/>
  <c r="X45" i="12" s="1"/>
  <c r="X50" i="12" s="1"/>
  <c r="O101" i="12"/>
  <c r="O100" i="12" s="1"/>
  <c r="O83" i="12"/>
  <c r="O105" i="12" s="1"/>
  <c r="O110" i="12" s="1"/>
  <c r="T101" i="12"/>
  <c r="T100" i="12" s="1"/>
  <c r="T83" i="12"/>
  <c r="T105" i="12" s="1"/>
  <c r="T110" i="12" s="1"/>
  <c r="AC41" i="12"/>
  <c r="AC40" i="12" s="1"/>
  <c r="AC23" i="12"/>
  <c r="AC45" i="12" s="1"/>
  <c r="AC50" i="12" s="1"/>
  <c r="X83" i="12"/>
  <c r="X105" i="12" s="1"/>
  <c r="X110" i="12" s="1"/>
  <c r="X101" i="12"/>
  <c r="X100" i="12" s="1"/>
  <c r="I41" i="12"/>
  <c r="I40" i="12" s="1"/>
  <c r="I23" i="12"/>
  <c r="I45" i="12" s="1"/>
  <c r="I50" i="12" s="1"/>
  <c r="S83" i="12"/>
  <c r="S105" i="12" s="1"/>
  <c r="S110" i="12" s="1"/>
  <c r="S101" i="12"/>
  <c r="S100" i="12" s="1"/>
  <c r="L98" i="12"/>
  <c r="L99" i="12" s="1"/>
  <c r="L101" i="12" s="1"/>
  <c r="L100" i="12" s="1"/>
  <c r="S41" i="12"/>
  <c r="S40" i="12" s="1"/>
  <c r="S23" i="12"/>
  <c r="S45" i="12" s="1"/>
  <c r="S50" i="12" s="1"/>
  <c r="W97" i="12"/>
  <c r="W82" i="12" s="1"/>
  <c r="W98" i="12" s="1"/>
  <c r="W99" i="12" s="1"/>
  <c r="M38" i="12"/>
  <c r="M39" i="12" s="1"/>
  <c r="M41" i="12" s="1"/>
  <c r="M40" i="12" s="1"/>
  <c r="V83" i="12"/>
  <c r="V105" i="12" s="1"/>
  <c r="V110" i="12" s="1"/>
  <c r="Q38" i="12"/>
  <c r="Q39" i="12" s="1"/>
  <c r="Q41" i="12" s="1"/>
  <c r="Q40" i="12" s="1"/>
  <c r="M98" i="12"/>
  <c r="M99" i="12" s="1"/>
  <c r="M101" i="12" s="1"/>
  <c r="M100" i="12" s="1"/>
  <c r="Q98" i="12"/>
  <c r="Q99" i="12" s="1"/>
  <c r="Q101" i="12" s="1"/>
  <c r="Q100" i="12" s="1"/>
  <c r="N98" i="12"/>
  <c r="N99" i="12" s="1"/>
  <c r="N101" i="12" s="1"/>
  <c r="N100" i="12" s="1"/>
  <c r="G101" i="12"/>
  <c r="G100" i="12" s="1"/>
  <c r="G83" i="12"/>
  <c r="G105" i="12" s="1"/>
  <c r="G110" i="12" s="1"/>
  <c r="U98" i="12"/>
  <c r="U99" i="12" s="1"/>
  <c r="U101" i="12" s="1"/>
  <c r="U100" i="12" s="1"/>
  <c r="P98" i="12"/>
  <c r="P99" i="12" s="1"/>
  <c r="P101" i="12" s="1"/>
  <c r="P100" i="12" s="1"/>
  <c r="K23" i="12"/>
  <c r="K45" i="12" s="1"/>
  <c r="K50" i="12" s="1"/>
  <c r="Q83" i="12" l="1"/>
  <c r="Q105" i="12" s="1"/>
  <c r="Q110" i="12" s="1"/>
  <c r="P83" i="12"/>
  <c r="P105" i="12" s="1"/>
  <c r="P110" i="12" s="1"/>
  <c r="W83" i="12"/>
  <c r="W105" i="12" s="1"/>
  <c r="W110" i="12" s="1"/>
  <c r="W101" i="12"/>
  <c r="W100" i="12" s="1"/>
  <c r="L83" i="12"/>
  <c r="L105" i="12" s="1"/>
  <c r="L110" i="12" s="1"/>
  <c r="Q23" i="12"/>
  <c r="Q45" i="12" s="1"/>
  <c r="Q50" i="12" s="1"/>
  <c r="U83" i="12"/>
  <c r="U105" i="12" s="1"/>
  <c r="U110" i="12" s="1"/>
  <c r="N83" i="12"/>
  <c r="N105" i="12" s="1"/>
  <c r="N110" i="12" s="1"/>
  <c r="M83" i="12"/>
  <c r="M105" i="12" s="1"/>
  <c r="M110" i="12" s="1"/>
  <c r="M23" i="12"/>
  <c r="M45" i="12" s="1"/>
  <c r="M50" i="12" s="1"/>
  <c r="X104" i="11" l="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AC104" i="11"/>
  <c r="I104" i="11"/>
  <c r="H104" i="11"/>
  <c r="G104" i="11"/>
  <c r="F104" i="11"/>
  <c r="E104" i="11"/>
  <c r="X91" i="11"/>
  <c r="V91" i="11"/>
  <c r="U91" i="11"/>
  <c r="T91" i="11"/>
  <c r="S91" i="11"/>
  <c r="R91" i="11"/>
  <c r="Q91" i="11"/>
  <c r="P91" i="11"/>
  <c r="N91" i="11"/>
  <c r="M91" i="11"/>
  <c r="L91" i="11"/>
  <c r="K91" i="11"/>
  <c r="J91" i="11"/>
  <c r="AC91" i="11"/>
  <c r="I91" i="11"/>
  <c r="H91" i="11"/>
  <c r="G91" i="11"/>
  <c r="F91" i="11"/>
  <c r="E91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AC90" i="11"/>
  <c r="I90" i="11"/>
  <c r="H90" i="11"/>
  <c r="G90" i="11"/>
  <c r="F90" i="11"/>
  <c r="E90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AC89" i="11"/>
  <c r="I89" i="11"/>
  <c r="H89" i="11"/>
  <c r="G89" i="11"/>
  <c r="F89" i="11"/>
  <c r="E89" i="11"/>
  <c r="X88" i="11"/>
  <c r="V88" i="11"/>
  <c r="U88" i="11"/>
  <c r="T88" i="11"/>
  <c r="S88" i="11"/>
  <c r="R88" i="11"/>
  <c r="Q88" i="11"/>
  <c r="P88" i="11"/>
  <c r="N88" i="11"/>
  <c r="M88" i="11"/>
  <c r="L88" i="11"/>
  <c r="K88" i="11"/>
  <c r="J88" i="11"/>
  <c r="AC88" i="11"/>
  <c r="I88" i="11"/>
  <c r="H88" i="11"/>
  <c r="G88" i="11"/>
  <c r="F88" i="11"/>
  <c r="E88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AC87" i="11"/>
  <c r="I87" i="11"/>
  <c r="H87" i="11"/>
  <c r="G87" i="11"/>
  <c r="F87" i="11"/>
  <c r="E87" i="11"/>
  <c r="X86" i="11"/>
  <c r="X95" i="11" s="1"/>
  <c r="W86" i="11"/>
  <c r="W68" i="11" s="1"/>
  <c r="V86" i="11"/>
  <c r="V95" i="11" s="1"/>
  <c r="V96" i="11" s="1"/>
  <c r="U86" i="11"/>
  <c r="U95" i="11" s="1"/>
  <c r="U96" i="11" s="1"/>
  <c r="T86" i="11"/>
  <c r="T95" i="11" s="1"/>
  <c r="S86" i="11"/>
  <c r="S95" i="11" s="1"/>
  <c r="S96" i="11" s="1"/>
  <c r="R86" i="11"/>
  <c r="R95" i="11" s="1"/>
  <c r="R96" i="11" s="1"/>
  <c r="Q86" i="11"/>
  <c r="Q95" i="11" s="1"/>
  <c r="Q96" i="11" s="1"/>
  <c r="P86" i="11"/>
  <c r="P95" i="11" s="1"/>
  <c r="P96" i="11" s="1"/>
  <c r="O86" i="11"/>
  <c r="O68" i="11" s="1"/>
  <c r="N86" i="11"/>
  <c r="N95" i="11" s="1"/>
  <c r="N96" i="11" s="1"/>
  <c r="M86" i="11"/>
  <c r="M95" i="11" s="1"/>
  <c r="M96" i="11" s="1"/>
  <c r="L86" i="11"/>
  <c r="L95" i="11" s="1"/>
  <c r="L96" i="11" s="1"/>
  <c r="K86" i="11"/>
  <c r="K95" i="11" s="1"/>
  <c r="K96" i="11" s="1"/>
  <c r="J86" i="11"/>
  <c r="J95" i="11" s="1"/>
  <c r="AC86" i="11"/>
  <c r="AC95" i="11" s="1"/>
  <c r="I86" i="11"/>
  <c r="I95" i="11" s="1"/>
  <c r="I96" i="11" s="1"/>
  <c r="H86" i="11"/>
  <c r="H95" i="11" s="1"/>
  <c r="H80" i="11" s="1"/>
  <c r="G86" i="11"/>
  <c r="G95" i="11" s="1"/>
  <c r="F86" i="11"/>
  <c r="F95" i="11" s="1"/>
  <c r="F96" i="11" s="1"/>
  <c r="E86" i="11"/>
  <c r="E95" i="11" s="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AC85" i="11"/>
  <c r="I85" i="11"/>
  <c r="H85" i="11"/>
  <c r="G85" i="11"/>
  <c r="F85" i="11"/>
  <c r="E85" i="11"/>
  <c r="X78" i="11"/>
  <c r="X107" i="11" s="1"/>
  <c r="W78" i="11"/>
  <c r="W107" i="11" s="1"/>
  <c r="V78" i="11"/>
  <c r="V107" i="11" s="1"/>
  <c r="U78" i="11"/>
  <c r="U107" i="11" s="1"/>
  <c r="T78" i="11"/>
  <c r="T107" i="11" s="1"/>
  <c r="S78" i="11"/>
  <c r="S107" i="11" s="1"/>
  <c r="R78" i="11"/>
  <c r="R107" i="11" s="1"/>
  <c r="Q78" i="11"/>
  <c r="Q107" i="11" s="1"/>
  <c r="P78" i="11"/>
  <c r="P107" i="11" s="1"/>
  <c r="O78" i="11"/>
  <c r="O107" i="11" s="1"/>
  <c r="N78" i="11"/>
  <c r="N107" i="11" s="1"/>
  <c r="M78" i="11"/>
  <c r="M107" i="11" s="1"/>
  <c r="L78" i="11"/>
  <c r="L107" i="11" s="1"/>
  <c r="K78" i="11"/>
  <c r="K107" i="11" s="1"/>
  <c r="J78" i="11"/>
  <c r="J107" i="11" s="1"/>
  <c r="AC78" i="11"/>
  <c r="AC107" i="11" s="1"/>
  <c r="I78" i="11"/>
  <c r="I107" i="11" s="1"/>
  <c r="H78" i="11"/>
  <c r="H107" i="11" s="1"/>
  <c r="G78" i="11"/>
  <c r="G107" i="11" s="1"/>
  <c r="F78" i="11"/>
  <c r="F107" i="11" s="1"/>
  <c r="E78" i="11"/>
  <c r="E107" i="11" s="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AC77" i="11"/>
  <c r="I77" i="11"/>
  <c r="H77" i="11"/>
  <c r="G77" i="11"/>
  <c r="F77" i="11"/>
  <c r="E77" i="11"/>
  <c r="X62" i="11"/>
  <c r="X106" i="11" s="1"/>
  <c r="W62" i="11"/>
  <c r="W106" i="11" s="1"/>
  <c r="V62" i="11"/>
  <c r="V106" i="11" s="1"/>
  <c r="U62" i="11"/>
  <c r="U106" i="11" s="1"/>
  <c r="T62" i="11"/>
  <c r="T106" i="11" s="1"/>
  <c r="S62" i="11"/>
  <c r="S106" i="11" s="1"/>
  <c r="R62" i="11"/>
  <c r="R106" i="11" s="1"/>
  <c r="Q62" i="11"/>
  <c r="Q106" i="11" s="1"/>
  <c r="P62" i="11"/>
  <c r="P106" i="11" s="1"/>
  <c r="O62" i="11"/>
  <c r="O106" i="11" s="1"/>
  <c r="N62" i="11"/>
  <c r="N106" i="11" s="1"/>
  <c r="M62" i="11"/>
  <c r="M106" i="11" s="1"/>
  <c r="L62" i="11"/>
  <c r="L106" i="11" s="1"/>
  <c r="K62" i="11"/>
  <c r="K106" i="11" s="1"/>
  <c r="J62" i="11"/>
  <c r="J106" i="11" s="1"/>
  <c r="AC62" i="11"/>
  <c r="AC106" i="11" s="1"/>
  <c r="I62" i="11"/>
  <c r="I106" i="11" s="1"/>
  <c r="H62" i="11"/>
  <c r="H106" i="11" s="1"/>
  <c r="G62" i="11"/>
  <c r="G106" i="11" s="1"/>
  <c r="F62" i="11"/>
  <c r="F106" i="11" s="1"/>
  <c r="E62" i="11"/>
  <c r="E106" i="11" s="1"/>
  <c r="B61" i="11"/>
  <c r="D103" i="11" s="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AC44" i="11"/>
  <c r="I44" i="11"/>
  <c r="H44" i="11"/>
  <c r="G44" i="11"/>
  <c r="F44" i="11"/>
  <c r="E44" i="11"/>
  <c r="D43" i="11"/>
  <c r="X31" i="11"/>
  <c r="V31" i="11"/>
  <c r="U31" i="11"/>
  <c r="T31" i="11"/>
  <c r="S31" i="11"/>
  <c r="R31" i="11"/>
  <c r="Q31" i="11"/>
  <c r="P31" i="11"/>
  <c r="N31" i="11"/>
  <c r="M31" i="11"/>
  <c r="L31" i="11"/>
  <c r="K31" i="11"/>
  <c r="J31" i="11"/>
  <c r="AC31" i="11"/>
  <c r="I31" i="11"/>
  <c r="H31" i="11"/>
  <c r="G31" i="11"/>
  <c r="F31" i="11"/>
  <c r="E31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AC30" i="11"/>
  <c r="I30" i="11"/>
  <c r="H30" i="11"/>
  <c r="G30" i="11"/>
  <c r="F30" i="11"/>
  <c r="E30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AC29" i="11"/>
  <c r="I29" i="11"/>
  <c r="H29" i="11"/>
  <c r="G29" i="11"/>
  <c r="F29" i="11"/>
  <c r="E29" i="11"/>
  <c r="X28" i="11"/>
  <c r="V28" i="11"/>
  <c r="U28" i="11"/>
  <c r="T28" i="11"/>
  <c r="S28" i="11"/>
  <c r="R28" i="11"/>
  <c r="Q28" i="11"/>
  <c r="P28" i="11"/>
  <c r="N28" i="11"/>
  <c r="M28" i="11"/>
  <c r="L28" i="11"/>
  <c r="K28" i="11"/>
  <c r="J28" i="11"/>
  <c r="AC28" i="11"/>
  <c r="I28" i="11"/>
  <c r="H28" i="11"/>
  <c r="G28" i="11"/>
  <c r="F28" i="11"/>
  <c r="E28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AC27" i="11"/>
  <c r="I27" i="11"/>
  <c r="H27" i="11"/>
  <c r="G27" i="11"/>
  <c r="F27" i="11"/>
  <c r="E27" i="11"/>
  <c r="X26" i="11"/>
  <c r="X35" i="11" s="1"/>
  <c r="X20" i="11" s="1"/>
  <c r="W26" i="11"/>
  <c r="W9" i="11" s="1"/>
  <c r="W28" i="11" s="1"/>
  <c r="V26" i="11"/>
  <c r="V35" i="11" s="1"/>
  <c r="V36" i="11" s="1"/>
  <c r="U26" i="11"/>
  <c r="U20" i="11" s="1"/>
  <c r="T26" i="11"/>
  <c r="T35" i="11" s="1"/>
  <c r="S26" i="11"/>
  <c r="S35" i="11" s="1"/>
  <c r="R26" i="11"/>
  <c r="R35" i="11" s="1"/>
  <c r="R36" i="11" s="1"/>
  <c r="Q26" i="11"/>
  <c r="Q20" i="11" s="1"/>
  <c r="P26" i="11"/>
  <c r="P35" i="11" s="1"/>
  <c r="P36" i="11" s="1"/>
  <c r="O26" i="11"/>
  <c r="O8" i="11" s="1"/>
  <c r="N26" i="11"/>
  <c r="N35" i="11" s="1"/>
  <c r="N36" i="11" s="1"/>
  <c r="M26" i="11"/>
  <c r="M35" i="11" s="1"/>
  <c r="M36" i="11" s="1"/>
  <c r="L26" i="11"/>
  <c r="L35" i="11" s="1"/>
  <c r="L36" i="11" s="1"/>
  <c r="K26" i="11"/>
  <c r="K35" i="11" s="1"/>
  <c r="K36" i="11" s="1"/>
  <c r="J26" i="11"/>
  <c r="J35" i="11" s="1"/>
  <c r="AC26" i="11"/>
  <c r="AC35" i="11" s="1"/>
  <c r="AC20" i="11" s="1"/>
  <c r="I26" i="11"/>
  <c r="I35" i="11" s="1"/>
  <c r="H26" i="11"/>
  <c r="H35" i="11" s="1"/>
  <c r="G26" i="11"/>
  <c r="G35" i="11" s="1"/>
  <c r="F26" i="11"/>
  <c r="F35" i="11" s="1"/>
  <c r="E26" i="11"/>
  <c r="E35" i="11" s="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AC25" i="11"/>
  <c r="I25" i="11"/>
  <c r="H25" i="11"/>
  <c r="G25" i="11"/>
  <c r="F25" i="11"/>
  <c r="E25" i="11"/>
  <c r="X18" i="11"/>
  <c r="X47" i="11" s="1"/>
  <c r="W18" i="11"/>
  <c r="W47" i="11" s="1"/>
  <c r="V18" i="11"/>
  <c r="V47" i="11" s="1"/>
  <c r="U18" i="11"/>
  <c r="U47" i="11" s="1"/>
  <c r="T18" i="11"/>
  <c r="T47" i="11" s="1"/>
  <c r="S18" i="11"/>
  <c r="S47" i="11" s="1"/>
  <c r="R18" i="11"/>
  <c r="R47" i="11" s="1"/>
  <c r="Q18" i="11"/>
  <c r="Q47" i="11" s="1"/>
  <c r="P18" i="11"/>
  <c r="P47" i="11" s="1"/>
  <c r="O18" i="11"/>
  <c r="O47" i="11" s="1"/>
  <c r="N18" i="11"/>
  <c r="N47" i="11" s="1"/>
  <c r="M18" i="11"/>
  <c r="M47" i="11" s="1"/>
  <c r="L18" i="11"/>
  <c r="L47" i="11" s="1"/>
  <c r="K18" i="11"/>
  <c r="K47" i="11" s="1"/>
  <c r="J18" i="11"/>
  <c r="J47" i="11" s="1"/>
  <c r="AC18" i="11"/>
  <c r="AC47" i="11" s="1"/>
  <c r="I18" i="11"/>
  <c r="I47" i="11" s="1"/>
  <c r="H18" i="11"/>
  <c r="H47" i="11" s="1"/>
  <c r="G18" i="11"/>
  <c r="G47" i="11" s="1"/>
  <c r="F18" i="11"/>
  <c r="F47" i="11" s="1"/>
  <c r="E18" i="11"/>
  <c r="E47" i="11" s="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AC17" i="11"/>
  <c r="I17" i="11"/>
  <c r="H17" i="11"/>
  <c r="G17" i="11"/>
  <c r="F17" i="11"/>
  <c r="E17" i="11"/>
  <c r="X2" i="11"/>
  <c r="X46" i="11" s="1"/>
  <c r="W2" i="11"/>
  <c r="W46" i="11" s="1"/>
  <c r="V2" i="11"/>
  <c r="V46" i="11" s="1"/>
  <c r="U2" i="11"/>
  <c r="U46" i="11" s="1"/>
  <c r="T2" i="11"/>
  <c r="T46" i="11" s="1"/>
  <c r="S2" i="11"/>
  <c r="S46" i="11" s="1"/>
  <c r="R2" i="11"/>
  <c r="R46" i="11" s="1"/>
  <c r="Q2" i="11"/>
  <c r="Q46" i="11" s="1"/>
  <c r="P2" i="11"/>
  <c r="P46" i="11" s="1"/>
  <c r="O2" i="11"/>
  <c r="O46" i="11" s="1"/>
  <c r="N2" i="11"/>
  <c r="N46" i="11" s="1"/>
  <c r="M2" i="11"/>
  <c r="M46" i="11" s="1"/>
  <c r="L2" i="11"/>
  <c r="L46" i="11" s="1"/>
  <c r="K2" i="11"/>
  <c r="K46" i="11" s="1"/>
  <c r="J2" i="11"/>
  <c r="J46" i="11" s="1"/>
  <c r="AC2" i="11"/>
  <c r="AC46" i="11" s="1"/>
  <c r="I2" i="11"/>
  <c r="I46" i="11" s="1"/>
  <c r="H2" i="11"/>
  <c r="H46" i="11" s="1"/>
  <c r="G2" i="11"/>
  <c r="G46" i="11" s="1"/>
  <c r="F2" i="11"/>
  <c r="F46" i="11" s="1"/>
  <c r="E2" i="11"/>
  <c r="E46" i="11" s="1"/>
  <c r="F92" i="11" l="1"/>
  <c r="H32" i="11"/>
  <c r="H33" i="11" s="1"/>
  <c r="H34" i="11" s="1"/>
  <c r="S32" i="11"/>
  <c r="AC32" i="11"/>
  <c r="AC33" i="11" s="1"/>
  <c r="AC34" i="11" s="1"/>
  <c r="P92" i="11"/>
  <c r="P93" i="11" s="1"/>
  <c r="P94" i="11" s="1"/>
  <c r="P97" i="11" s="1"/>
  <c r="P82" i="11" s="1"/>
  <c r="L32" i="11"/>
  <c r="T92" i="11"/>
  <c r="U80" i="11"/>
  <c r="M80" i="11"/>
  <c r="O67" i="11"/>
  <c r="O95" i="11" s="1"/>
  <c r="O96" i="11" s="1"/>
  <c r="O69" i="11"/>
  <c r="O88" i="11" s="1"/>
  <c r="N92" i="11"/>
  <c r="N93" i="11" s="1"/>
  <c r="N94" i="11" s="1"/>
  <c r="X32" i="11"/>
  <c r="X33" i="11" s="1"/>
  <c r="X34" i="11" s="1"/>
  <c r="E92" i="11"/>
  <c r="E93" i="11" s="1"/>
  <c r="E94" i="11" s="1"/>
  <c r="H92" i="11"/>
  <c r="H93" i="11" s="1"/>
  <c r="H94" i="11" s="1"/>
  <c r="T32" i="11"/>
  <c r="T33" i="11" s="1"/>
  <c r="T34" i="11" s="1"/>
  <c r="J32" i="11"/>
  <c r="J33" i="11" s="1"/>
  <c r="J34" i="11" s="1"/>
  <c r="E32" i="11"/>
  <c r="E33" i="11" s="1"/>
  <c r="E34" i="11" s="1"/>
  <c r="V80" i="11"/>
  <c r="N32" i="11"/>
  <c r="N33" i="11" s="1"/>
  <c r="N34" i="11" s="1"/>
  <c r="M32" i="11"/>
  <c r="M33" i="11" s="1"/>
  <c r="M34" i="11" s="1"/>
  <c r="M37" i="11" s="1"/>
  <c r="M22" i="11" s="1"/>
  <c r="L92" i="11"/>
  <c r="L93" i="11" s="1"/>
  <c r="L94" i="11" s="1"/>
  <c r="L97" i="11" s="1"/>
  <c r="L82" i="11" s="1"/>
  <c r="X92" i="11"/>
  <c r="X93" i="11" s="1"/>
  <c r="X94" i="11" s="1"/>
  <c r="AC92" i="11"/>
  <c r="AC93" i="11" s="1"/>
  <c r="AC94" i="11" s="1"/>
  <c r="P32" i="11"/>
  <c r="P33" i="11" s="1"/>
  <c r="P34" i="11" s="1"/>
  <c r="P37" i="11" s="1"/>
  <c r="P22" i="11" s="1"/>
  <c r="J92" i="11"/>
  <c r="J93" i="11" s="1"/>
  <c r="J94" i="11" s="1"/>
  <c r="G32" i="11"/>
  <c r="G33" i="11" s="1"/>
  <c r="G34" i="11" s="1"/>
  <c r="Q32" i="11"/>
  <c r="Q33" i="11" s="1"/>
  <c r="Q34" i="11" s="1"/>
  <c r="M92" i="11"/>
  <c r="M93" i="11" s="1"/>
  <c r="M94" i="11" s="1"/>
  <c r="M97" i="11" s="1"/>
  <c r="M82" i="11" s="1"/>
  <c r="M98" i="11" s="1"/>
  <c r="M83" i="11" s="1"/>
  <c r="M105" i="11" s="1"/>
  <c r="M110" i="11" s="1"/>
  <c r="P80" i="11"/>
  <c r="G92" i="11"/>
  <c r="G93" i="11" s="1"/>
  <c r="G94" i="11" s="1"/>
  <c r="S92" i="11"/>
  <c r="S93" i="11" s="1"/>
  <c r="S94" i="11" s="1"/>
  <c r="S97" i="11" s="1"/>
  <c r="S82" i="11" s="1"/>
  <c r="S98" i="11" s="1"/>
  <c r="S99" i="11" s="1"/>
  <c r="T93" i="11"/>
  <c r="K80" i="11"/>
  <c r="N80" i="11"/>
  <c r="Q80" i="11"/>
  <c r="F93" i="11"/>
  <c r="F94" i="11" s="1"/>
  <c r="F97" i="11" s="1"/>
  <c r="F82" i="11" s="1"/>
  <c r="F98" i="11" s="1"/>
  <c r="F99" i="11" s="1"/>
  <c r="L20" i="11"/>
  <c r="Q92" i="11"/>
  <c r="Q93" i="11" s="1"/>
  <c r="Q94" i="11" s="1"/>
  <c r="Q97" i="11" s="1"/>
  <c r="Q82" i="11" s="1"/>
  <c r="O7" i="11"/>
  <c r="O35" i="11" s="1"/>
  <c r="O36" i="11" s="1"/>
  <c r="O9" i="11"/>
  <c r="O28" i="11" s="1"/>
  <c r="W7" i="11"/>
  <c r="W35" i="11" s="1"/>
  <c r="W20" i="11" s="1"/>
  <c r="U32" i="11"/>
  <c r="U33" i="11" s="1"/>
  <c r="U34" i="11" s="1"/>
  <c r="S33" i="11"/>
  <c r="S34" i="11" s="1"/>
  <c r="W8" i="11"/>
  <c r="W31" i="11" s="1"/>
  <c r="L33" i="11"/>
  <c r="L34" i="11" s="1"/>
  <c r="L37" i="11" s="1"/>
  <c r="L22" i="11" s="1"/>
  <c r="U92" i="11"/>
  <c r="U93" i="11" s="1"/>
  <c r="U94" i="11" s="1"/>
  <c r="U97" i="11" s="1"/>
  <c r="U82" i="11" s="1"/>
  <c r="F32" i="11"/>
  <c r="F33" i="11" s="1"/>
  <c r="F34" i="11" s="1"/>
  <c r="M20" i="11"/>
  <c r="P20" i="11"/>
  <c r="Q35" i="11"/>
  <c r="Q36" i="11" s="1"/>
  <c r="S80" i="11"/>
  <c r="R80" i="11"/>
  <c r="I92" i="11"/>
  <c r="I93" i="11" s="1"/>
  <c r="I94" i="11" s="1"/>
  <c r="I97" i="11" s="1"/>
  <c r="I82" i="11" s="1"/>
  <c r="I98" i="11" s="1"/>
  <c r="I99" i="11" s="1"/>
  <c r="I80" i="11"/>
  <c r="I32" i="11"/>
  <c r="I33" i="11" s="1"/>
  <c r="I34" i="11" s="1"/>
  <c r="G20" i="11"/>
  <c r="G36" i="11"/>
  <c r="T20" i="11"/>
  <c r="T36" i="11"/>
  <c r="F20" i="11"/>
  <c r="F36" i="11"/>
  <c r="I20" i="11"/>
  <c r="I36" i="11"/>
  <c r="S20" i="11"/>
  <c r="S36" i="11"/>
  <c r="V20" i="11"/>
  <c r="T94" i="11"/>
  <c r="O31" i="11"/>
  <c r="E36" i="11"/>
  <c r="E20" i="11"/>
  <c r="H36" i="11"/>
  <c r="H20" i="11"/>
  <c r="J36" i="11"/>
  <c r="J20" i="11"/>
  <c r="U35" i="11"/>
  <c r="U36" i="11" s="1"/>
  <c r="W91" i="11"/>
  <c r="N20" i="11"/>
  <c r="K20" i="11"/>
  <c r="R20" i="11"/>
  <c r="AC36" i="11"/>
  <c r="X36" i="11"/>
  <c r="K32" i="11"/>
  <c r="K33" i="11" s="1"/>
  <c r="K34" i="11" s="1"/>
  <c r="R32" i="11"/>
  <c r="R33" i="11" s="1"/>
  <c r="R34" i="11" s="1"/>
  <c r="V32" i="11"/>
  <c r="V33" i="11" s="1"/>
  <c r="V34" i="11" s="1"/>
  <c r="G80" i="11"/>
  <c r="G96" i="11"/>
  <c r="AC96" i="11"/>
  <c r="AC80" i="11"/>
  <c r="T80" i="11"/>
  <c r="T96" i="11"/>
  <c r="X96" i="11"/>
  <c r="X80" i="11"/>
  <c r="E96" i="11"/>
  <c r="E80" i="11"/>
  <c r="J96" i="11"/>
  <c r="J80" i="11"/>
  <c r="F80" i="11"/>
  <c r="L80" i="11"/>
  <c r="H96" i="11"/>
  <c r="O91" i="11"/>
  <c r="W69" i="11"/>
  <c r="W88" i="11" s="1"/>
  <c r="W67" i="11"/>
  <c r="W95" i="11" s="1"/>
  <c r="K92" i="11"/>
  <c r="K93" i="11" s="1"/>
  <c r="K94" i="11" s="1"/>
  <c r="R92" i="11"/>
  <c r="R93" i="11" s="1"/>
  <c r="R94" i="11" s="1"/>
  <c r="V92" i="11"/>
  <c r="V93" i="11" s="1"/>
  <c r="V94" i="11" s="1"/>
  <c r="O80" i="11" l="1"/>
  <c r="O92" i="11"/>
  <c r="O93" i="11" s="1"/>
  <c r="O94" i="11" s="1"/>
  <c r="O97" i="11" s="1"/>
  <c r="O82" i="11" s="1"/>
  <c r="O98" i="11" s="1"/>
  <c r="O99" i="11" s="1"/>
  <c r="O32" i="11"/>
  <c r="O33" i="11" s="1"/>
  <c r="O34" i="11" s="1"/>
  <c r="W36" i="11"/>
  <c r="O20" i="11"/>
  <c r="E97" i="11"/>
  <c r="E82" i="11" s="1"/>
  <c r="E98" i="11" s="1"/>
  <c r="E99" i="11" s="1"/>
  <c r="J97" i="11"/>
  <c r="J82" i="11" s="1"/>
  <c r="J98" i="11" s="1"/>
  <c r="J99" i="11" s="1"/>
  <c r="W32" i="11"/>
  <c r="W33" i="11" s="1"/>
  <c r="W34" i="11" s="1"/>
  <c r="W37" i="11" s="1"/>
  <c r="W22" i="11" s="1"/>
  <c r="W38" i="11" s="1"/>
  <c r="W39" i="11" s="1"/>
  <c r="G97" i="11"/>
  <c r="G82" i="11" s="1"/>
  <c r="G98" i="11" s="1"/>
  <c r="G99" i="11" s="1"/>
  <c r="G101" i="11" s="1"/>
  <c r="G100" i="11" s="1"/>
  <c r="G37" i="11"/>
  <c r="G22" i="11" s="1"/>
  <c r="G38" i="11" s="1"/>
  <c r="G39" i="11" s="1"/>
  <c r="G41" i="11" s="1"/>
  <c r="G40" i="11" s="1"/>
  <c r="Q37" i="11"/>
  <c r="Q22" i="11" s="1"/>
  <c r="Q38" i="11" s="1"/>
  <c r="Q39" i="11" s="1"/>
  <c r="Q41" i="11" s="1"/>
  <c r="Q40" i="11" s="1"/>
  <c r="X37" i="11"/>
  <c r="X22" i="11" s="1"/>
  <c r="X38" i="11" s="1"/>
  <c r="X39" i="11" s="1"/>
  <c r="AC37" i="11"/>
  <c r="AC22" i="11" s="1"/>
  <c r="AC38" i="11" s="1"/>
  <c r="AC39" i="11" s="1"/>
  <c r="S37" i="11"/>
  <c r="S22" i="11" s="1"/>
  <c r="S38" i="11" s="1"/>
  <c r="S39" i="11" s="1"/>
  <c r="S41" i="11" s="1"/>
  <c r="S40" i="11" s="1"/>
  <c r="F37" i="11"/>
  <c r="F22" i="11" s="1"/>
  <c r="F38" i="11" s="1"/>
  <c r="F39" i="11" s="1"/>
  <c r="F23" i="11" s="1"/>
  <c r="F45" i="11" s="1"/>
  <c r="F50" i="11" s="1"/>
  <c r="W92" i="11"/>
  <c r="W93" i="11" s="1"/>
  <c r="W94" i="11" s="1"/>
  <c r="T97" i="11"/>
  <c r="T82" i="11" s="1"/>
  <c r="T98" i="11" s="1"/>
  <c r="T99" i="11" s="1"/>
  <c r="T101" i="11" s="1"/>
  <c r="T100" i="11" s="1"/>
  <c r="M99" i="11"/>
  <c r="M101" i="11" s="1"/>
  <c r="M100" i="11" s="1"/>
  <c r="T37" i="11"/>
  <c r="T22" i="11" s="1"/>
  <c r="T38" i="11" s="1"/>
  <c r="T39" i="11" s="1"/>
  <c r="I37" i="11"/>
  <c r="I22" i="11" s="1"/>
  <c r="I38" i="11" s="1"/>
  <c r="I39" i="11" s="1"/>
  <c r="F83" i="11"/>
  <c r="F105" i="11" s="1"/>
  <c r="F110" i="11" s="1"/>
  <c r="F101" i="11"/>
  <c r="F100" i="11" s="1"/>
  <c r="S83" i="11"/>
  <c r="S105" i="11" s="1"/>
  <c r="S110" i="11" s="1"/>
  <c r="S101" i="11"/>
  <c r="S100" i="11" s="1"/>
  <c r="I83" i="11"/>
  <c r="I105" i="11" s="1"/>
  <c r="I110" i="11" s="1"/>
  <c r="I101" i="11"/>
  <c r="I100" i="11" s="1"/>
  <c r="K97" i="11"/>
  <c r="K82" i="11" s="1"/>
  <c r="R37" i="11"/>
  <c r="R22" i="11" s="1"/>
  <c r="R38" i="11" s="1"/>
  <c r="R39" i="11" s="1"/>
  <c r="M38" i="11"/>
  <c r="M39" i="11" s="1"/>
  <c r="M41" i="11" s="1"/>
  <c r="M40" i="11" s="1"/>
  <c r="U37" i="11"/>
  <c r="U22" i="11" s="1"/>
  <c r="L38" i="11"/>
  <c r="L39" i="11" s="1"/>
  <c r="L41" i="11" s="1"/>
  <c r="L40" i="11" s="1"/>
  <c r="O37" i="11"/>
  <c r="O22" i="11" s="1"/>
  <c r="O38" i="11" s="1"/>
  <c r="O39" i="11" s="1"/>
  <c r="H97" i="11"/>
  <c r="H82" i="11" s="1"/>
  <c r="H98" i="11" s="1"/>
  <c r="H99" i="11" s="1"/>
  <c r="W96" i="11"/>
  <c r="W80" i="11"/>
  <c r="Q98" i="11"/>
  <c r="Q99" i="11" s="1"/>
  <c r="Q101" i="11" s="1"/>
  <c r="Q100" i="11" s="1"/>
  <c r="U98" i="11"/>
  <c r="U99" i="11" s="1"/>
  <c r="U101" i="11" s="1"/>
  <c r="U100" i="11" s="1"/>
  <c r="P98" i="11"/>
  <c r="P99" i="11" s="1"/>
  <c r="P101" i="11" s="1"/>
  <c r="P100" i="11" s="1"/>
  <c r="K37" i="11"/>
  <c r="K22" i="11" s="1"/>
  <c r="J37" i="11"/>
  <c r="J22" i="11" s="1"/>
  <c r="J38" i="11" s="1"/>
  <c r="J39" i="11" s="1"/>
  <c r="J53" i="11" s="1"/>
  <c r="AC97" i="11"/>
  <c r="AC82" i="11" s="1"/>
  <c r="AC98" i="11" s="1"/>
  <c r="AC99" i="11" s="1"/>
  <c r="N37" i="11"/>
  <c r="N22" i="11" s="1"/>
  <c r="R97" i="11"/>
  <c r="R82" i="11" s="1"/>
  <c r="R98" i="11" s="1"/>
  <c r="R99" i="11" s="1"/>
  <c r="L98" i="11"/>
  <c r="L99" i="11" s="1"/>
  <c r="L101" i="11" s="1"/>
  <c r="L100" i="11" s="1"/>
  <c r="V37" i="11"/>
  <c r="V22" i="11" s="1"/>
  <c r="N97" i="11"/>
  <c r="N82" i="11" s="1"/>
  <c r="V97" i="11"/>
  <c r="V82" i="11" s="1"/>
  <c r="X97" i="11"/>
  <c r="X82" i="11" s="1"/>
  <c r="X98" i="11" s="1"/>
  <c r="X99" i="11" s="1"/>
  <c r="E37" i="11"/>
  <c r="E22" i="11" s="1"/>
  <c r="E38" i="11" s="1"/>
  <c r="E39" i="11" s="1"/>
  <c r="H37" i="11"/>
  <c r="H22" i="11" s="1"/>
  <c r="H38" i="11" s="1"/>
  <c r="H39" i="11" s="1"/>
  <c r="P38" i="11"/>
  <c r="P39" i="11" s="1"/>
  <c r="P41" i="11" s="1"/>
  <c r="P40" i="11" s="1"/>
  <c r="J101" i="11" l="1"/>
  <c r="J100" i="11" s="1"/>
  <c r="J112" i="11"/>
  <c r="J83" i="11"/>
  <c r="J105" i="11" s="1"/>
  <c r="J110" i="11" s="1"/>
  <c r="G83" i="11"/>
  <c r="G105" i="11" s="1"/>
  <c r="G110" i="11" s="1"/>
  <c r="F41" i="11"/>
  <c r="F40" i="11" s="1"/>
  <c r="S23" i="11"/>
  <c r="S45" i="11" s="1"/>
  <c r="S50" i="11" s="1"/>
  <c r="T83" i="11"/>
  <c r="T105" i="11" s="1"/>
  <c r="T110" i="11" s="1"/>
  <c r="L23" i="11"/>
  <c r="L45" i="11" s="1"/>
  <c r="L50" i="11" s="1"/>
  <c r="G23" i="11"/>
  <c r="G45" i="11" s="1"/>
  <c r="G50" i="11" s="1"/>
  <c r="T41" i="11"/>
  <c r="T40" i="11" s="1"/>
  <c r="T23" i="11"/>
  <c r="T45" i="11" s="1"/>
  <c r="T50" i="11" s="1"/>
  <c r="P83" i="11"/>
  <c r="P105" i="11" s="1"/>
  <c r="P110" i="11" s="1"/>
  <c r="U83" i="11"/>
  <c r="U105" i="11" s="1"/>
  <c r="U110" i="11" s="1"/>
  <c r="Q83" i="11"/>
  <c r="Q105" i="11" s="1"/>
  <c r="Q110" i="11" s="1"/>
  <c r="I41" i="11"/>
  <c r="I40" i="11" s="1"/>
  <c r="I23" i="11"/>
  <c r="I45" i="11" s="1"/>
  <c r="I50" i="11" s="1"/>
  <c r="P23" i="11"/>
  <c r="P45" i="11" s="1"/>
  <c r="P50" i="11" s="1"/>
  <c r="Q23" i="11"/>
  <c r="Q45" i="11" s="1"/>
  <c r="Q50" i="11" s="1"/>
  <c r="M23" i="11"/>
  <c r="M45" i="11" s="1"/>
  <c r="M50" i="11" s="1"/>
  <c r="AC83" i="11"/>
  <c r="AC105" i="11" s="1"/>
  <c r="AC110" i="11" s="1"/>
  <c r="AC101" i="11"/>
  <c r="AC100" i="11" s="1"/>
  <c r="E41" i="11"/>
  <c r="E40" i="11" s="1"/>
  <c r="E23" i="11"/>
  <c r="E45" i="11" s="1"/>
  <c r="E50" i="11" s="1"/>
  <c r="J23" i="11"/>
  <c r="J45" i="11" s="1"/>
  <c r="J50" i="11" s="1"/>
  <c r="J41" i="11"/>
  <c r="J40" i="11" s="1"/>
  <c r="H41" i="11"/>
  <c r="H40" i="11" s="1"/>
  <c r="H23" i="11"/>
  <c r="H45" i="11" s="1"/>
  <c r="H50" i="11" s="1"/>
  <c r="W41" i="11"/>
  <c r="W40" i="11" s="1"/>
  <c r="W23" i="11"/>
  <c r="W45" i="11" s="1"/>
  <c r="W50" i="11" s="1"/>
  <c r="X83" i="11"/>
  <c r="X105" i="11" s="1"/>
  <c r="X110" i="11" s="1"/>
  <c r="X101" i="11"/>
  <c r="X100" i="11" s="1"/>
  <c r="O41" i="11"/>
  <c r="O40" i="11" s="1"/>
  <c r="O23" i="11"/>
  <c r="O45" i="11" s="1"/>
  <c r="O50" i="11" s="1"/>
  <c r="O101" i="11"/>
  <c r="O100" i="11" s="1"/>
  <c r="O83" i="11"/>
  <c r="O105" i="11" s="1"/>
  <c r="O110" i="11" s="1"/>
  <c r="R41" i="11"/>
  <c r="R40" i="11" s="1"/>
  <c r="R23" i="11"/>
  <c r="R45" i="11" s="1"/>
  <c r="R50" i="11" s="1"/>
  <c r="E101" i="11"/>
  <c r="E100" i="11" s="1"/>
  <c r="E83" i="11"/>
  <c r="E105" i="11" s="1"/>
  <c r="E110" i="11" s="1"/>
  <c r="V98" i="11"/>
  <c r="V99" i="11" s="1"/>
  <c r="V101" i="11" s="1"/>
  <c r="V100" i="11" s="1"/>
  <c r="L83" i="11"/>
  <c r="L105" i="11" s="1"/>
  <c r="L110" i="11" s="1"/>
  <c r="N38" i="11"/>
  <c r="N39" i="11" s="1"/>
  <c r="N41" i="11" s="1"/>
  <c r="N40" i="11" s="1"/>
  <c r="AC23" i="11"/>
  <c r="AC45" i="11" s="1"/>
  <c r="AC50" i="11" s="1"/>
  <c r="AC41" i="11"/>
  <c r="AC40" i="11" s="1"/>
  <c r="U38" i="11"/>
  <c r="U39" i="11" s="1"/>
  <c r="U41" i="11" s="1"/>
  <c r="U40" i="11" s="1"/>
  <c r="V38" i="11"/>
  <c r="V39" i="11" s="1"/>
  <c r="V41" i="11" s="1"/>
  <c r="V40" i="11" s="1"/>
  <c r="R101" i="11"/>
  <c r="R100" i="11" s="1"/>
  <c r="R83" i="11"/>
  <c r="R105" i="11" s="1"/>
  <c r="R110" i="11" s="1"/>
  <c r="K38" i="11"/>
  <c r="K39" i="11" s="1"/>
  <c r="W97" i="11"/>
  <c r="W82" i="11" s="1"/>
  <c r="W98" i="11" s="1"/>
  <c r="W99" i="11" s="1"/>
  <c r="H101" i="11"/>
  <c r="H100" i="11" s="1"/>
  <c r="H83" i="11"/>
  <c r="H105" i="11" s="1"/>
  <c r="H110" i="11" s="1"/>
  <c r="X23" i="11"/>
  <c r="X45" i="11" s="1"/>
  <c r="X50" i="11" s="1"/>
  <c r="X41" i="11"/>
  <c r="X40" i="11" s="1"/>
  <c r="K98" i="11"/>
  <c r="K99" i="11" s="1"/>
  <c r="N98" i="11"/>
  <c r="N99" i="11" s="1"/>
  <c r="N101" i="11" s="1"/>
  <c r="N100" i="11" s="1"/>
  <c r="K101" i="11" l="1"/>
  <c r="K100" i="11" s="1"/>
  <c r="K112" i="11"/>
  <c r="K41" i="11"/>
  <c r="K40" i="11" s="1"/>
  <c r="K53" i="11"/>
  <c r="V83" i="11"/>
  <c r="V105" i="11" s="1"/>
  <c r="V110" i="11" s="1"/>
  <c r="W83" i="11"/>
  <c r="W105" i="11" s="1"/>
  <c r="W110" i="11" s="1"/>
  <c r="W101" i="11"/>
  <c r="W100" i="11" s="1"/>
  <c r="U23" i="11"/>
  <c r="U45" i="11" s="1"/>
  <c r="U50" i="11" s="1"/>
  <c r="N23" i="11"/>
  <c r="N45" i="11" s="1"/>
  <c r="N50" i="11" s="1"/>
  <c r="K83" i="11"/>
  <c r="K105" i="11" s="1"/>
  <c r="K110" i="11" s="1"/>
  <c r="N83" i="11"/>
  <c r="N105" i="11" s="1"/>
  <c r="N110" i="11" s="1"/>
  <c r="K23" i="11"/>
  <c r="K45" i="11" s="1"/>
  <c r="K50" i="11" s="1"/>
  <c r="V23" i="11"/>
  <c r="V45" i="11" s="1"/>
  <c r="V50" i="11" s="1"/>
  <c r="X104" i="10" l="1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AC104" i="10"/>
  <c r="I104" i="10"/>
  <c r="H104" i="10"/>
  <c r="G104" i="10"/>
  <c r="F104" i="10"/>
  <c r="E104" i="10"/>
  <c r="X91" i="10"/>
  <c r="V91" i="10"/>
  <c r="U91" i="10"/>
  <c r="T91" i="10"/>
  <c r="S91" i="10"/>
  <c r="R91" i="10"/>
  <c r="Q91" i="10"/>
  <c r="P91" i="10"/>
  <c r="N91" i="10"/>
  <c r="M91" i="10"/>
  <c r="L91" i="10"/>
  <c r="K91" i="10"/>
  <c r="J91" i="10"/>
  <c r="AC91" i="10"/>
  <c r="I91" i="10"/>
  <c r="H91" i="10"/>
  <c r="G91" i="10"/>
  <c r="F91" i="10"/>
  <c r="E91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AC90" i="10"/>
  <c r="I90" i="10"/>
  <c r="H90" i="10"/>
  <c r="G90" i="10"/>
  <c r="F90" i="10"/>
  <c r="E90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AC89" i="10"/>
  <c r="I89" i="10"/>
  <c r="H89" i="10"/>
  <c r="G89" i="10"/>
  <c r="F89" i="10"/>
  <c r="E89" i="10"/>
  <c r="X88" i="10"/>
  <c r="V88" i="10"/>
  <c r="U88" i="10"/>
  <c r="T88" i="10"/>
  <c r="S88" i="10"/>
  <c r="R88" i="10"/>
  <c r="Q88" i="10"/>
  <c r="P88" i="10"/>
  <c r="N88" i="10"/>
  <c r="M88" i="10"/>
  <c r="L88" i="10"/>
  <c r="K88" i="10"/>
  <c r="J88" i="10"/>
  <c r="AC88" i="10"/>
  <c r="I88" i="10"/>
  <c r="H88" i="10"/>
  <c r="G88" i="10"/>
  <c r="F88" i="10"/>
  <c r="E88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AC87" i="10"/>
  <c r="I87" i="10"/>
  <c r="H87" i="10"/>
  <c r="G87" i="10"/>
  <c r="F87" i="10"/>
  <c r="E87" i="10"/>
  <c r="X86" i="10"/>
  <c r="X95" i="10" s="1"/>
  <c r="X96" i="10" s="1"/>
  <c r="W86" i="10"/>
  <c r="W68" i="10" s="1"/>
  <c r="V86" i="10"/>
  <c r="V95" i="10" s="1"/>
  <c r="V96" i="10" s="1"/>
  <c r="U86" i="10"/>
  <c r="U95" i="10" s="1"/>
  <c r="U96" i="10" s="1"/>
  <c r="T86" i="10"/>
  <c r="T95" i="10" s="1"/>
  <c r="T96" i="10" s="1"/>
  <c r="S86" i="10"/>
  <c r="S95" i="10" s="1"/>
  <c r="R86" i="10"/>
  <c r="R95" i="10" s="1"/>
  <c r="R96" i="10" s="1"/>
  <c r="Q86" i="10"/>
  <c r="Q95" i="10" s="1"/>
  <c r="Q96" i="10" s="1"/>
  <c r="P86" i="10"/>
  <c r="O86" i="10"/>
  <c r="O69" i="10" s="1"/>
  <c r="O88" i="10" s="1"/>
  <c r="N86" i="10"/>
  <c r="N95" i="10" s="1"/>
  <c r="N96" i="10" s="1"/>
  <c r="M86" i="10"/>
  <c r="M95" i="10" s="1"/>
  <c r="M96" i="10" s="1"/>
  <c r="L86" i="10"/>
  <c r="K86" i="10"/>
  <c r="K95" i="10" s="1"/>
  <c r="K96" i="10" s="1"/>
  <c r="J86" i="10"/>
  <c r="J95" i="10" s="1"/>
  <c r="AC86" i="10"/>
  <c r="AC95" i="10" s="1"/>
  <c r="I86" i="10"/>
  <c r="I95" i="10" s="1"/>
  <c r="H86" i="10"/>
  <c r="H95" i="10" s="1"/>
  <c r="H96" i="10" s="1"/>
  <c r="G86" i="10"/>
  <c r="G95" i="10" s="1"/>
  <c r="F86" i="10"/>
  <c r="F95" i="10" s="1"/>
  <c r="E86" i="10"/>
  <c r="E95" i="10" s="1"/>
  <c r="E96" i="10" s="1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AC85" i="10"/>
  <c r="I85" i="10"/>
  <c r="H85" i="10"/>
  <c r="G85" i="10"/>
  <c r="F85" i="10"/>
  <c r="E85" i="10"/>
  <c r="X78" i="10"/>
  <c r="X107" i="10" s="1"/>
  <c r="W78" i="10"/>
  <c r="W107" i="10" s="1"/>
  <c r="V78" i="10"/>
  <c r="V107" i="10" s="1"/>
  <c r="U78" i="10"/>
  <c r="U107" i="10" s="1"/>
  <c r="T78" i="10"/>
  <c r="T107" i="10" s="1"/>
  <c r="S78" i="10"/>
  <c r="S107" i="10" s="1"/>
  <c r="R78" i="10"/>
  <c r="R107" i="10" s="1"/>
  <c r="Q78" i="10"/>
  <c r="Q107" i="10" s="1"/>
  <c r="P78" i="10"/>
  <c r="P107" i="10" s="1"/>
  <c r="O78" i="10"/>
  <c r="O107" i="10" s="1"/>
  <c r="N78" i="10"/>
  <c r="N107" i="10" s="1"/>
  <c r="M78" i="10"/>
  <c r="M107" i="10" s="1"/>
  <c r="L78" i="10"/>
  <c r="L107" i="10" s="1"/>
  <c r="K78" i="10"/>
  <c r="K107" i="10" s="1"/>
  <c r="J78" i="10"/>
  <c r="J107" i="10" s="1"/>
  <c r="AC78" i="10"/>
  <c r="AC107" i="10" s="1"/>
  <c r="I78" i="10"/>
  <c r="I107" i="10" s="1"/>
  <c r="H78" i="10"/>
  <c r="H107" i="10" s="1"/>
  <c r="G78" i="10"/>
  <c r="G107" i="10" s="1"/>
  <c r="F78" i="10"/>
  <c r="F107" i="10" s="1"/>
  <c r="E78" i="10"/>
  <c r="E107" i="10" s="1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AC77" i="10"/>
  <c r="I77" i="10"/>
  <c r="H77" i="10"/>
  <c r="G77" i="10"/>
  <c r="F77" i="10"/>
  <c r="E77" i="10"/>
  <c r="X62" i="10"/>
  <c r="X106" i="10" s="1"/>
  <c r="W62" i="10"/>
  <c r="W106" i="10" s="1"/>
  <c r="V62" i="10"/>
  <c r="V106" i="10" s="1"/>
  <c r="U62" i="10"/>
  <c r="U106" i="10" s="1"/>
  <c r="T62" i="10"/>
  <c r="T106" i="10" s="1"/>
  <c r="S62" i="10"/>
  <c r="S106" i="10" s="1"/>
  <c r="R62" i="10"/>
  <c r="R106" i="10" s="1"/>
  <c r="Q62" i="10"/>
  <c r="Q106" i="10" s="1"/>
  <c r="P62" i="10"/>
  <c r="P106" i="10" s="1"/>
  <c r="O62" i="10"/>
  <c r="O106" i="10" s="1"/>
  <c r="N62" i="10"/>
  <c r="N106" i="10" s="1"/>
  <c r="M62" i="10"/>
  <c r="M106" i="10" s="1"/>
  <c r="L62" i="10"/>
  <c r="L106" i="10" s="1"/>
  <c r="K62" i="10"/>
  <c r="K106" i="10" s="1"/>
  <c r="J62" i="10"/>
  <c r="J106" i="10" s="1"/>
  <c r="AC62" i="10"/>
  <c r="AC106" i="10" s="1"/>
  <c r="I62" i="10"/>
  <c r="I106" i="10" s="1"/>
  <c r="H62" i="10"/>
  <c r="H106" i="10" s="1"/>
  <c r="G62" i="10"/>
  <c r="G106" i="10" s="1"/>
  <c r="F62" i="10"/>
  <c r="F106" i="10" s="1"/>
  <c r="E62" i="10"/>
  <c r="E106" i="10" s="1"/>
  <c r="B61" i="10"/>
  <c r="D103" i="10" s="1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AC44" i="10"/>
  <c r="I44" i="10"/>
  <c r="H44" i="10"/>
  <c r="G44" i="10"/>
  <c r="F44" i="10"/>
  <c r="E44" i="10"/>
  <c r="D43" i="10"/>
  <c r="X31" i="10"/>
  <c r="V31" i="10"/>
  <c r="U31" i="10"/>
  <c r="T31" i="10"/>
  <c r="S31" i="10"/>
  <c r="R31" i="10"/>
  <c r="Q31" i="10"/>
  <c r="P31" i="10"/>
  <c r="N31" i="10"/>
  <c r="M31" i="10"/>
  <c r="L31" i="10"/>
  <c r="K31" i="10"/>
  <c r="J31" i="10"/>
  <c r="AC31" i="10"/>
  <c r="I31" i="10"/>
  <c r="H31" i="10"/>
  <c r="G31" i="10"/>
  <c r="F31" i="10"/>
  <c r="E31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AC30" i="10"/>
  <c r="I30" i="10"/>
  <c r="H30" i="10"/>
  <c r="G30" i="10"/>
  <c r="F30" i="10"/>
  <c r="E30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AC29" i="10"/>
  <c r="I29" i="10"/>
  <c r="H29" i="10"/>
  <c r="G29" i="10"/>
  <c r="F29" i="10"/>
  <c r="E29" i="10"/>
  <c r="X28" i="10"/>
  <c r="V28" i="10"/>
  <c r="U28" i="10"/>
  <c r="T28" i="10"/>
  <c r="S28" i="10"/>
  <c r="R28" i="10"/>
  <c r="Q28" i="10"/>
  <c r="P28" i="10"/>
  <c r="N28" i="10"/>
  <c r="M28" i="10"/>
  <c r="L28" i="10"/>
  <c r="K28" i="10"/>
  <c r="J28" i="10"/>
  <c r="AC28" i="10"/>
  <c r="I28" i="10"/>
  <c r="H28" i="10"/>
  <c r="G28" i="10"/>
  <c r="F28" i="10"/>
  <c r="E28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AC27" i="10"/>
  <c r="I27" i="10"/>
  <c r="H27" i="10"/>
  <c r="G27" i="10"/>
  <c r="F27" i="10"/>
  <c r="E27" i="10"/>
  <c r="X26" i="10"/>
  <c r="X35" i="10" s="1"/>
  <c r="W26" i="10"/>
  <c r="V26" i="10"/>
  <c r="V35" i="10" s="1"/>
  <c r="V36" i="10" s="1"/>
  <c r="U26" i="10"/>
  <c r="U20" i="10" s="1"/>
  <c r="T26" i="10"/>
  <c r="T35" i="10" s="1"/>
  <c r="S26" i="10"/>
  <c r="S35" i="10" s="1"/>
  <c r="R26" i="10"/>
  <c r="R35" i="10" s="1"/>
  <c r="R36" i="10" s="1"/>
  <c r="Q26" i="10"/>
  <c r="Q20" i="10" s="1"/>
  <c r="P26" i="10"/>
  <c r="P35" i="10" s="1"/>
  <c r="P36" i="10" s="1"/>
  <c r="O26" i="10"/>
  <c r="N26" i="10"/>
  <c r="N35" i="10" s="1"/>
  <c r="N36" i="10" s="1"/>
  <c r="M26" i="10"/>
  <c r="M20" i="10" s="1"/>
  <c r="L26" i="10"/>
  <c r="L35" i="10" s="1"/>
  <c r="L36" i="10" s="1"/>
  <c r="K26" i="10"/>
  <c r="K35" i="10" s="1"/>
  <c r="K36" i="10" s="1"/>
  <c r="J26" i="10"/>
  <c r="J35" i="10" s="1"/>
  <c r="AC26" i="10"/>
  <c r="AC35" i="10" s="1"/>
  <c r="I26" i="10"/>
  <c r="I35" i="10" s="1"/>
  <c r="H26" i="10"/>
  <c r="H35" i="10" s="1"/>
  <c r="G26" i="10"/>
  <c r="G35" i="10" s="1"/>
  <c r="F26" i="10"/>
  <c r="F35" i="10" s="1"/>
  <c r="E26" i="10"/>
  <c r="E35" i="10" s="1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AC25" i="10"/>
  <c r="I25" i="10"/>
  <c r="H25" i="10"/>
  <c r="G25" i="10"/>
  <c r="F25" i="10"/>
  <c r="E25" i="10"/>
  <c r="X18" i="10"/>
  <c r="X47" i="10" s="1"/>
  <c r="W18" i="10"/>
  <c r="W47" i="10" s="1"/>
  <c r="V18" i="10"/>
  <c r="V47" i="10" s="1"/>
  <c r="U18" i="10"/>
  <c r="U47" i="10" s="1"/>
  <c r="T18" i="10"/>
  <c r="T47" i="10" s="1"/>
  <c r="S18" i="10"/>
  <c r="S47" i="10" s="1"/>
  <c r="R18" i="10"/>
  <c r="R47" i="10" s="1"/>
  <c r="Q18" i="10"/>
  <c r="Q47" i="10" s="1"/>
  <c r="P18" i="10"/>
  <c r="P47" i="10" s="1"/>
  <c r="O18" i="10"/>
  <c r="O47" i="10" s="1"/>
  <c r="N18" i="10"/>
  <c r="N47" i="10" s="1"/>
  <c r="M18" i="10"/>
  <c r="M47" i="10" s="1"/>
  <c r="L18" i="10"/>
  <c r="L47" i="10" s="1"/>
  <c r="K18" i="10"/>
  <c r="K47" i="10" s="1"/>
  <c r="J18" i="10"/>
  <c r="J47" i="10" s="1"/>
  <c r="AC18" i="10"/>
  <c r="AC47" i="10" s="1"/>
  <c r="I18" i="10"/>
  <c r="I47" i="10" s="1"/>
  <c r="H18" i="10"/>
  <c r="H47" i="10" s="1"/>
  <c r="G18" i="10"/>
  <c r="G47" i="10" s="1"/>
  <c r="F18" i="10"/>
  <c r="F47" i="10" s="1"/>
  <c r="E18" i="10"/>
  <c r="E47" i="10" s="1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AC17" i="10"/>
  <c r="I17" i="10"/>
  <c r="H17" i="10"/>
  <c r="G17" i="10"/>
  <c r="F17" i="10"/>
  <c r="E17" i="10"/>
  <c r="X2" i="10"/>
  <c r="X46" i="10" s="1"/>
  <c r="W2" i="10"/>
  <c r="W46" i="10" s="1"/>
  <c r="V2" i="10"/>
  <c r="V46" i="10" s="1"/>
  <c r="U2" i="10"/>
  <c r="U46" i="10" s="1"/>
  <c r="T2" i="10"/>
  <c r="T46" i="10" s="1"/>
  <c r="S2" i="10"/>
  <c r="S46" i="10" s="1"/>
  <c r="R2" i="10"/>
  <c r="R46" i="10" s="1"/>
  <c r="Q2" i="10"/>
  <c r="Q46" i="10" s="1"/>
  <c r="P2" i="10"/>
  <c r="P46" i="10" s="1"/>
  <c r="O2" i="10"/>
  <c r="O46" i="10" s="1"/>
  <c r="N2" i="10"/>
  <c r="N46" i="10" s="1"/>
  <c r="M2" i="10"/>
  <c r="M46" i="10" s="1"/>
  <c r="L2" i="10"/>
  <c r="L46" i="10" s="1"/>
  <c r="K2" i="10"/>
  <c r="K46" i="10" s="1"/>
  <c r="J2" i="10"/>
  <c r="J46" i="10" s="1"/>
  <c r="AC2" i="10"/>
  <c r="AC46" i="10" s="1"/>
  <c r="I2" i="10"/>
  <c r="I46" i="10" s="1"/>
  <c r="H2" i="10"/>
  <c r="H46" i="10" s="1"/>
  <c r="G2" i="10"/>
  <c r="G46" i="10" s="1"/>
  <c r="F2" i="10"/>
  <c r="F46" i="10" s="1"/>
  <c r="E2" i="10"/>
  <c r="E46" i="10" s="1"/>
  <c r="D103" i="8"/>
  <c r="D43" i="8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AC104" i="9"/>
  <c r="I104" i="9"/>
  <c r="H104" i="9"/>
  <c r="G104" i="9"/>
  <c r="F104" i="9"/>
  <c r="E104" i="9"/>
  <c r="X91" i="9"/>
  <c r="V91" i="9"/>
  <c r="U91" i="9"/>
  <c r="T91" i="9"/>
  <c r="S91" i="9"/>
  <c r="R91" i="9"/>
  <c r="Q91" i="9"/>
  <c r="P91" i="9"/>
  <c r="N91" i="9"/>
  <c r="M91" i="9"/>
  <c r="L91" i="9"/>
  <c r="K91" i="9"/>
  <c r="J91" i="9"/>
  <c r="AC91" i="9"/>
  <c r="I91" i="9"/>
  <c r="H91" i="9"/>
  <c r="G91" i="9"/>
  <c r="F91" i="9"/>
  <c r="E91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AC90" i="9"/>
  <c r="I90" i="9"/>
  <c r="H90" i="9"/>
  <c r="G90" i="9"/>
  <c r="F90" i="9"/>
  <c r="E90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AC89" i="9"/>
  <c r="I89" i="9"/>
  <c r="H89" i="9"/>
  <c r="G89" i="9"/>
  <c r="F89" i="9"/>
  <c r="E89" i="9"/>
  <c r="X88" i="9"/>
  <c r="V88" i="9"/>
  <c r="U88" i="9"/>
  <c r="T88" i="9"/>
  <c r="S88" i="9"/>
  <c r="R88" i="9"/>
  <c r="Q88" i="9"/>
  <c r="P88" i="9"/>
  <c r="N88" i="9"/>
  <c r="M88" i="9"/>
  <c r="L88" i="9"/>
  <c r="K88" i="9"/>
  <c r="J88" i="9"/>
  <c r="AC88" i="9"/>
  <c r="I88" i="9"/>
  <c r="H88" i="9"/>
  <c r="G88" i="9"/>
  <c r="F88" i="9"/>
  <c r="E88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AC87" i="9"/>
  <c r="I87" i="9"/>
  <c r="H87" i="9"/>
  <c r="G87" i="9"/>
  <c r="F87" i="9"/>
  <c r="E87" i="9"/>
  <c r="X86" i="9"/>
  <c r="X95" i="9" s="1"/>
  <c r="W86" i="9"/>
  <c r="W68" i="9" s="1"/>
  <c r="W91" i="9" s="1"/>
  <c r="V86" i="9"/>
  <c r="V95" i="9" s="1"/>
  <c r="V96" i="9" s="1"/>
  <c r="U86" i="9"/>
  <c r="U80" i="9" s="1"/>
  <c r="T86" i="9"/>
  <c r="T95" i="9" s="1"/>
  <c r="T96" i="9" s="1"/>
  <c r="S86" i="9"/>
  <c r="S95" i="9" s="1"/>
  <c r="S96" i="9" s="1"/>
  <c r="R86" i="9"/>
  <c r="R95" i="9" s="1"/>
  <c r="R96" i="9" s="1"/>
  <c r="Q86" i="9"/>
  <c r="Q95" i="9" s="1"/>
  <c r="Q96" i="9" s="1"/>
  <c r="P86" i="9"/>
  <c r="P95" i="9" s="1"/>
  <c r="P96" i="9" s="1"/>
  <c r="O86" i="9"/>
  <c r="O68" i="9" s="1"/>
  <c r="N86" i="9"/>
  <c r="N80" i="9" s="1"/>
  <c r="M86" i="9"/>
  <c r="M80" i="9" s="1"/>
  <c r="L86" i="9"/>
  <c r="L95" i="9" s="1"/>
  <c r="L96" i="9" s="1"/>
  <c r="K86" i="9"/>
  <c r="K95" i="9" s="1"/>
  <c r="K96" i="9" s="1"/>
  <c r="J86" i="9"/>
  <c r="J95" i="9" s="1"/>
  <c r="AC86" i="9"/>
  <c r="AC95" i="9" s="1"/>
  <c r="AC96" i="9" s="1"/>
  <c r="I86" i="9"/>
  <c r="I95" i="9" s="1"/>
  <c r="I96" i="9" s="1"/>
  <c r="H86" i="9"/>
  <c r="H95" i="9" s="1"/>
  <c r="G86" i="9"/>
  <c r="G95" i="9" s="1"/>
  <c r="G96" i="9" s="1"/>
  <c r="F86" i="9"/>
  <c r="F95" i="9" s="1"/>
  <c r="F80" i="9" s="1"/>
  <c r="E86" i="9"/>
  <c r="E95" i="9" s="1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AC85" i="9"/>
  <c r="I85" i="9"/>
  <c r="H85" i="9"/>
  <c r="G85" i="9"/>
  <c r="F85" i="9"/>
  <c r="E85" i="9"/>
  <c r="X78" i="9"/>
  <c r="X107" i="9" s="1"/>
  <c r="W78" i="9"/>
  <c r="W107" i="9" s="1"/>
  <c r="V78" i="9"/>
  <c r="V107" i="9" s="1"/>
  <c r="U78" i="9"/>
  <c r="U107" i="9" s="1"/>
  <c r="T78" i="9"/>
  <c r="T107" i="9" s="1"/>
  <c r="S78" i="9"/>
  <c r="S107" i="9" s="1"/>
  <c r="R78" i="9"/>
  <c r="R107" i="9" s="1"/>
  <c r="Q78" i="9"/>
  <c r="Q107" i="9" s="1"/>
  <c r="P78" i="9"/>
  <c r="P107" i="9" s="1"/>
  <c r="O78" i="9"/>
  <c r="O107" i="9" s="1"/>
  <c r="N78" i="9"/>
  <c r="N107" i="9" s="1"/>
  <c r="M78" i="9"/>
  <c r="M107" i="9" s="1"/>
  <c r="L78" i="9"/>
  <c r="L107" i="9" s="1"/>
  <c r="K78" i="9"/>
  <c r="K107" i="9" s="1"/>
  <c r="J78" i="9"/>
  <c r="J107" i="9" s="1"/>
  <c r="AC78" i="9"/>
  <c r="AC107" i="9" s="1"/>
  <c r="I78" i="9"/>
  <c r="I107" i="9" s="1"/>
  <c r="H78" i="9"/>
  <c r="H107" i="9" s="1"/>
  <c r="G78" i="9"/>
  <c r="G107" i="9" s="1"/>
  <c r="F78" i="9"/>
  <c r="F107" i="9" s="1"/>
  <c r="E78" i="9"/>
  <c r="E107" i="9" s="1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AC77" i="9"/>
  <c r="I77" i="9"/>
  <c r="H77" i="9"/>
  <c r="G77" i="9"/>
  <c r="F77" i="9"/>
  <c r="E77" i="9"/>
  <c r="X62" i="9"/>
  <c r="X106" i="9" s="1"/>
  <c r="W62" i="9"/>
  <c r="W106" i="9" s="1"/>
  <c r="V62" i="9"/>
  <c r="V106" i="9" s="1"/>
  <c r="U62" i="9"/>
  <c r="U106" i="9" s="1"/>
  <c r="T62" i="9"/>
  <c r="T106" i="9" s="1"/>
  <c r="S62" i="9"/>
  <c r="S106" i="9" s="1"/>
  <c r="R62" i="9"/>
  <c r="R106" i="9" s="1"/>
  <c r="Q62" i="9"/>
  <c r="Q106" i="9" s="1"/>
  <c r="P62" i="9"/>
  <c r="P106" i="9" s="1"/>
  <c r="O62" i="9"/>
  <c r="O106" i="9" s="1"/>
  <c r="N62" i="9"/>
  <c r="N106" i="9" s="1"/>
  <c r="M62" i="9"/>
  <c r="M106" i="9" s="1"/>
  <c r="L62" i="9"/>
  <c r="L106" i="9" s="1"/>
  <c r="K62" i="9"/>
  <c r="K106" i="9" s="1"/>
  <c r="J62" i="9"/>
  <c r="J106" i="9" s="1"/>
  <c r="AC62" i="9"/>
  <c r="AC106" i="9" s="1"/>
  <c r="I62" i="9"/>
  <c r="I106" i="9" s="1"/>
  <c r="H62" i="9"/>
  <c r="H106" i="9" s="1"/>
  <c r="G62" i="9"/>
  <c r="G106" i="9" s="1"/>
  <c r="F62" i="9"/>
  <c r="F106" i="9" s="1"/>
  <c r="E62" i="9"/>
  <c r="E106" i="9" s="1"/>
  <c r="B61" i="9"/>
  <c r="D103" i="9" s="1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AC44" i="9"/>
  <c r="I44" i="9"/>
  <c r="H44" i="9"/>
  <c r="G44" i="9"/>
  <c r="F44" i="9"/>
  <c r="E44" i="9"/>
  <c r="X31" i="9"/>
  <c r="V31" i="9"/>
  <c r="U31" i="9"/>
  <c r="T31" i="9"/>
  <c r="S31" i="9"/>
  <c r="R31" i="9"/>
  <c r="Q31" i="9"/>
  <c r="P31" i="9"/>
  <c r="N31" i="9"/>
  <c r="M31" i="9"/>
  <c r="L31" i="9"/>
  <c r="K31" i="9"/>
  <c r="J31" i="9"/>
  <c r="AC31" i="9"/>
  <c r="I31" i="9"/>
  <c r="H31" i="9"/>
  <c r="G31" i="9"/>
  <c r="F31" i="9"/>
  <c r="E31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AC30" i="9"/>
  <c r="I30" i="9"/>
  <c r="H30" i="9"/>
  <c r="G30" i="9"/>
  <c r="F30" i="9"/>
  <c r="E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AC29" i="9"/>
  <c r="I29" i="9"/>
  <c r="H29" i="9"/>
  <c r="G29" i="9"/>
  <c r="F29" i="9"/>
  <c r="E29" i="9"/>
  <c r="X28" i="9"/>
  <c r="V28" i="9"/>
  <c r="U28" i="9"/>
  <c r="T28" i="9"/>
  <c r="S28" i="9"/>
  <c r="R28" i="9"/>
  <c r="Q28" i="9"/>
  <c r="P28" i="9"/>
  <c r="N28" i="9"/>
  <c r="M28" i="9"/>
  <c r="L28" i="9"/>
  <c r="K28" i="9"/>
  <c r="J28" i="9"/>
  <c r="AC28" i="9"/>
  <c r="I28" i="9"/>
  <c r="H28" i="9"/>
  <c r="G28" i="9"/>
  <c r="F28" i="9"/>
  <c r="E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AC27" i="9"/>
  <c r="I27" i="9"/>
  <c r="H27" i="9"/>
  <c r="G27" i="9"/>
  <c r="F27" i="9"/>
  <c r="E27" i="9"/>
  <c r="X26" i="9"/>
  <c r="X35" i="9" s="1"/>
  <c r="W26" i="9"/>
  <c r="V26" i="9"/>
  <c r="V35" i="9" s="1"/>
  <c r="V36" i="9" s="1"/>
  <c r="U26" i="9"/>
  <c r="U35" i="9" s="1"/>
  <c r="U36" i="9" s="1"/>
  <c r="T26" i="9"/>
  <c r="T35" i="9" s="1"/>
  <c r="S26" i="9"/>
  <c r="S35" i="9" s="1"/>
  <c r="S20" i="9" s="1"/>
  <c r="R26" i="9"/>
  <c r="R35" i="9" s="1"/>
  <c r="Q26" i="9"/>
  <c r="Q35" i="9" s="1"/>
  <c r="Q36" i="9" s="1"/>
  <c r="P26" i="9"/>
  <c r="P35" i="9" s="1"/>
  <c r="P36" i="9" s="1"/>
  <c r="O26" i="9"/>
  <c r="O9" i="9" s="1"/>
  <c r="O28" i="9" s="1"/>
  <c r="N26" i="9"/>
  <c r="N35" i="9" s="1"/>
  <c r="N36" i="9" s="1"/>
  <c r="M26" i="9"/>
  <c r="M35" i="9" s="1"/>
  <c r="M36" i="9" s="1"/>
  <c r="L26" i="9"/>
  <c r="L35" i="9" s="1"/>
  <c r="L36" i="9" s="1"/>
  <c r="K26" i="9"/>
  <c r="K35" i="9" s="1"/>
  <c r="K36" i="9" s="1"/>
  <c r="J26" i="9"/>
  <c r="J35" i="9" s="1"/>
  <c r="J36" i="9" s="1"/>
  <c r="AC26" i="9"/>
  <c r="AC35" i="9" s="1"/>
  <c r="I26" i="9"/>
  <c r="I35" i="9" s="1"/>
  <c r="I20" i="9" s="1"/>
  <c r="H26" i="9"/>
  <c r="H35" i="9" s="1"/>
  <c r="H36" i="9" s="1"/>
  <c r="G26" i="9"/>
  <c r="G35" i="9" s="1"/>
  <c r="F26" i="9"/>
  <c r="F35" i="9" s="1"/>
  <c r="F20" i="9" s="1"/>
  <c r="E26" i="9"/>
  <c r="E35" i="9" s="1"/>
  <c r="E36" i="9" s="1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AC25" i="9"/>
  <c r="I25" i="9"/>
  <c r="H25" i="9"/>
  <c r="G25" i="9"/>
  <c r="F25" i="9"/>
  <c r="E25" i="9"/>
  <c r="X18" i="9"/>
  <c r="X47" i="9" s="1"/>
  <c r="W18" i="9"/>
  <c r="W47" i="9" s="1"/>
  <c r="V18" i="9"/>
  <c r="V47" i="9" s="1"/>
  <c r="U18" i="9"/>
  <c r="U47" i="9" s="1"/>
  <c r="T18" i="9"/>
  <c r="T47" i="9" s="1"/>
  <c r="S18" i="9"/>
  <c r="S47" i="9" s="1"/>
  <c r="R18" i="9"/>
  <c r="R47" i="9" s="1"/>
  <c r="Q18" i="9"/>
  <c r="Q47" i="9" s="1"/>
  <c r="P18" i="9"/>
  <c r="P47" i="9" s="1"/>
  <c r="O18" i="9"/>
  <c r="O47" i="9" s="1"/>
  <c r="N18" i="9"/>
  <c r="N47" i="9" s="1"/>
  <c r="M18" i="9"/>
  <c r="M47" i="9" s="1"/>
  <c r="L18" i="9"/>
  <c r="L47" i="9" s="1"/>
  <c r="K18" i="9"/>
  <c r="K47" i="9" s="1"/>
  <c r="J18" i="9"/>
  <c r="J47" i="9" s="1"/>
  <c r="AC18" i="9"/>
  <c r="AC47" i="9" s="1"/>
  <c r="I18" i="9"/>
  <c r="I47" i="9" s="1"/>
  <c r="H18" i="9"/>
  <c r="H47" i="9" s="1"/>
  <c r="G18" i="9"/>
  <c r="G47" i="9" s="1"/>
  <c r="F18" i="9"/>
  <c r="F47" i="9" s="1"/>
  <c r="E18" i="9"/>
  <c r="E47" i="9" s="1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AC17" i="9"/>
  <c r="I17" i="9"/>
  <c r="H17" i="9"/>
  <c r="G17" i="9"/>
  <c r="F17" i="9"/>
  <c r="E17" i="9"/>
  <c r="X2" i="9"/>
  <c r="X46" i="9" s="1"/>
  <c r="W2" i="9"/>
  <c r="W46" i="9" s="1"/>
  <c r="V2" i="9"/>
  <c r="V46" i="9" s="1"/>
  <c r="U2" i="9"/>
  <c r="U46" i="9" s="1"/>
  <c r="T2" i="9"/>
  <c r="T46" i="9" s="1"/>
  <c r="S2" i="9"/>
  <c r="S46" i="9" s="1"/>
  <c r="R2" i="9"/>
  <c r="R46" i="9" s="1"/>
  <c r="Q2" i="9"/>
  <c r="Q46" i="9" s="1"/>
  <c r="P2" i="9"/>
  <c r="P46" i="9" s="1"/>
  <c r="O2" i="9"/>
  <c r="O46" i="9" s="1"/>
  <c r="N2" i="9"/>
  <c r="N46" i="9" s="1"/>
  <c r="M2" i="9"/>
  <c r="M46" i="9" s="1"/>
  <c r="L2" i="9"/>
  <c r="L46" i="9" s="1"/>
  <c r="K2" i="9"/>
  <c r="K46" i="9" s="1"/>
  <c r="J2" i="9"/>
  <c r="J46" i="9" s="1"/>
  <c r="AC2" i="9"/>
  <c r="AC46" i="9" s="1"/>
  <c r="I2" i="9"/>
  <c r="I46" i="9" s="1"/>
  <c r="H2" i="9"/>
  <c r="H46" i="9" s="1"/>
  <c r="G2" i="9"/>
  <c r="G46" i="9" s="1"/>
  <c r="F2" i="9"/>
  <c r="F46" i="9" s="1"/>
  <c r="E2" i="9"/>
  <c r="E46" i="9" s="1"/>
  <c r="B61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AB95" i="8"/>
  <c r="AB96" i="8" s="1"/>
  <c r="AC91" i="8"/>
  <c r="AB91" i="8"/>
  <c r="Z91" i="8"/>
  <c r="Y91" i="8"/>
  <c r="X91" i="8"/>
  <c r="W91" i="8"/>
  <c r="V91" i="8"/>
  <c r="U91" i="8"/>
  <c r="T91" i="8"/>
  <c r="S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AC89" i="8"/>
  <c r="AB89" i="8"/>
  <c r="AA89" i="8"/>
  <c r="Z89" i="8"/>
  <c r="Z92" i="8" s="1"/>
  <c r="Y89" i="8"/>
  <c r="X89" i="8"/>
  <c r="W89" i="8"/>
  <c r="V89" i="8"/>
  <c r="V92" i="8" s="1"/>
  <c r="U89" i="8"/>
  <c r="T89" i="8"/>
  <c r="S89" i="8"/>
  <c r="R89" i="8"/>
  <c r="Q89" i="8"/>
  <c r="P89" i="8"/>
  <c r="O89" i="8"/>
  <c r="N89" i="8"/>
  <c r="N92" i="8" s="1"/>
  <c r="M89" i="8"/>
  <c r="L89" i="8"/>
  <c r="K89" i="8"/>
  <c r="J89" i="8"/>
  <c r="J92" i="8" s="1"/>
  <c r="I89" i="8"/>
  <c r="H89" i="8"/>
  <c r="G89" i="8"/>
  <c r="F89" i="8"/>
  <c r="F92" i="8" s="1"/>
  <c r="E89" i="8"/>
  <c r="AC88" i="8"/>
  <c r="AB88" i="8"/>
  <c r="Z88" i="8"/>
  <c r="Y88" i="8"/>
  <c r="X88" i="8"/>
  <c r="W88" i="8"/>
  <c r="V88" i="8"/>
  <c r="U88" i="8"/>
  <c r="T88" i="8"/>
  <c r="S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AC86" i="8"/>
  <c r="AC95" i="8" s="1"/>
  <c r="AC96" i="8" s="1"/>
  <c r="AB86" i="8"/>
  <c r="AA86" i="8"/>
  <c r="AA69" i="8" s="1"/>
  <c r="AA88" i="8" s="1"/>
  <c r="Z86" i="8"/>
  <c r="Z95" i="8" s="1"/>
  <c r="Z96" i="8" s="1"/>
  <c r="Y86" i="8"/>
  <c r="Y95" i="8" s="1"/>
  <c r="Y96" i="8" s="1"/>
  <c r="X86" i="8"/>
  <c r="X95" i="8" s="1"/>
  <c r="X96" i="8" s="1"/>
  <c r="W86" i="8"/>
  <c r="W95" i="8" s="1"/>
  <c r="W96" i="8" s="1"/>
  <c r="V86" i="8"/>
  <c r="V95" i="8" s="1"/>
  <c r="V96" i="8" s="1"/>
  <c r="U86" i="8"/>
  <c r="U95" i="8" s="1"/>
  <c r="U96" i="8" s="1"/>
  <c r="T86" i="8"/>
  <c r="T95" i="8" s="1"/>
  <c r="T96" i="8" s="1"/>
  <c r="S86" i="8"/>
  <c r="S95" i="8" s="1"/>
  <c r="S96" i="8" s="1"/>
  <c r="R86" i="8"/>
  <c r="R69" i="8" s="1"/>
  <c r="Q86" i="8"/>
  <c r="Q95" i="8" s="1"/>
  <c r="Q96" i="8" s="1"/>
  <c r="P86" i="8"/>
  <c r="P95" i="8" s="1"/>
  <c r="P96" i="8" s="1"/>
  <c r="O86" i="8"/>
  <c r="O95" i="8" s="1"/>
  <c r="O96" i="8" s="1"/>
  <c r="N86" i="8"/>
  <c r="N95" i="8" s="1"/>
  <c r="N96" i="8" s="1"/>
  <c r="M86" i="8"/>
  <c r="M95" i="8" s="1"/>
  <c r="M96" i="8" s="1"/>
  <c r="L86" i="8"/>
  <c r="L95" i="8" s="1"/>
  <c r="L96" i="8" s="1"/>
  <c r="K86" i="8"/>
  <c r="K95" i="8" s="1"/>
  <c r="K96" i="8" s="1"/>
  <c r="J86" i="8"/>
  <c r="J95" i="8" s="1"/>
  <c r="J96" i="8" s="1"/>
  <c r="I86" i="8"/>
  <c r="I95" i="8" s="1"/>
  <c r="I96" i="8" s="1"/>
  <c r="H86" i="8"/>
  <c r="H95" i="8" s="1"/>
  <c r="H96" i="8" s="1"/>
  <c r="G86" i="8"/>
  <c r="G95" i="8" s="1"/>
  <c r="G96" i="8" s="1"/>
  <c r="F86" i="8"/>
  <c r="F95" i="8" s="1"/>
  <c r="F96" i="8" s="1"/>
  <c r="E86" i="8"/>
  <c r="E95" i="8" s="1"/>
  <c r="E96" i="8" s="1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AB80" i="8"/>
  <c r="Z80" i="8"/>
  <c r="T80" i="8"/>
  <c r="P80" i="8"/>
  <c r="N80" i="8"/>
  <c r="AC78" i="8"/>
  <c r="AC107" i="8" s="1"/>
  <c r="AB78" i="8"/>
  <c r="AB107" i="8" s="1"/>
  <c r="AA78" i="8"/>
  <c r="AA107" i="8" s="1"/>
  <c r="Z78" i="8"/>
  <c r="Z107" i="8" s="1"/>
  <c r="Y78" i="8"/>
  <c r="Y107" i="8" s="1"/>
  <c r="X78" i="8"/>
  <c r="X107" i="8" s="1"/>
  <c r="W78" i="8"/>
  <c r="W107" i="8" s="1"/>
  <c r="V78" i="8"/>
  <c r="V107" i="8" s="1"/>
  <c r="U78" i="8"/>
  <c r="U107" i="8" s="1"/>
  <c r="T78" i="8"/>
  <c r="T107" i="8" s="1"/>
  <c r="S78" i="8"/>
  <c r="S107" i="8" s="1"/>
  <c r="R78" i="8"/>
  <c r="R107" i="8" s="1"/>
  <c r="Q78" i="8"/>
  <c r="Q107" i="8" s="1"/>
  <c r="P78" i="8"/>
  <c r="P107" i="8" s="1"/>
  <c r="O78" i="8"/>
  <c r="O107" i="8" s="1"/>
  <c r="N78" i="8"/>
  <c r="N107" i="8" s="1"/>
  <c r="M78" i="8"/>
  <c r="M107" i="8" s="1"/>
  <c r="L78" i="8"/>
  <c r="L107" i="8" s="1"/>
  <c r="K78" i="8"/>
  <c r="K107" i="8" s="1"/>
  <c r="J78" i="8"/>
  <c r="J107" i="8" s="1"/>
  <c r="I78" i="8"/>
  <c r="I107" i="8" s="1"/>
  <c r="H78" i="8"/>
  <c r="H107" i="8" s="1"/>
  <c r="G78" i="8"/>
  <c r="G107" i="8" s="1"/>
  <c r="F78" i="8"/>
  <c r="F107" i="8" s="1"/>
  <c r="E78" i="8"/>
  <c r="E107" i="8" s="1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AB75" i="8"/>
  <c r="AC62" i="8"/>
  <c r="AC106" i="8" s="1"/>
  <c r="AB62" i="8"/>
  <c r="AB106" i="8" s="1"/>
  <c r="AA62" i="8"/>
  <c r="AA106" i="8" s="1"/>
  <c r="Z62" i="8"/>
  <c r="Z106" i="8" s="1"/>
  <c r="Y62" i="8"/>
  <c r="Y106" i="8" s="1"/>
  <c r="X62" i="8"/>
  <c r="X106" i="8" s="1"/>
  <c r="W62" i="8"/>
  <c r="W106" i="8" s="1"/>
  <c r="V62" i="8"/>
  <c r="V106" i="8" s="1"/>
  <c r="U62" i="8"/>
  <c r="U106" i="8" s="1"/>
  <c r="T62" i="8"/>
  <c r="T106" i="8" s="1"/>
  <c r="S62" i="8"/>
  <c r="S106" i="8" s="1"/>
  <c r="R62" i="8"/>
  <c r="R106" i="8" s="1"/>
  <c r="Q62" i="8"/>
  <c r="Q106" i="8" s="1"/>
  <c r="P62" i="8"/>
  <c r="P106" i="8" s="1"/>
  <c r="O62" i="8"/>
  <c r="O106" i="8" s="1"/>
  <c r="N62" i="8"/>
  <c r="N106" i="8" s="1"/>
  <c r="M62" i="8"/>
  <c r="M106" i="8" s="1"/>
  <c r="L62" i="8"/>
  <c r="L106" i="8" s="1"/>
  <c r="K62" i="8"/>
  <c r="K106" i="8" s="1"/>
  <c r="J62" i="8"/>
  <c r="J106" i="8" s="1"/>
  <c r="I62" i="8"/>
  <c r="I106" i="8" s="1"/>
  <c r="H62" i="8"/>
  <c r="H106" i="8" s="1"/>
  <c r="G62" i="8"/>
  <c r="G106" i="8" s="1"/>
  <c r="F62" i="8"/>
  <c r="F106" i="8" s="1"/>
  <c r="E62" i="8"/>
  <c r="E106" i="8" s="1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E35" i="8"/>
  <c r="E20" i="8" s="1"/>
  <c r="AC31" i="8"/>
  <c r="AB31" i="8"/>
  <c r="Z31" i="8"/>
  <c r="Y31" i="8"/>
  <c r="X31" i="8"/>
  <c r="W31" i="8"/>
  <c r="V31" i="8"/>
  <c r="U31" i="8"/>
  <c r="T31" i="8"/>
  <c r="S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Z32" i="8" s="1"/>
  <c r="Y29" i="8"/>
  <c r="X29" i="8"/>
  <c r="W29" i="8"/>
  <c r="V29" i="8"/>
  <c r="V32" i="8" s="1"/>
  <c r="U29" i="8"/>
  <c r="T29" i="8"/>
  <c r="S29" i="8"/>
  <c r="R29" i="8"/>
  <c r="Q29" i="8"/>
  <c r="P29" i="8"/>
  <c r="O29" i="8"/>
  <c r="N29" i="8"/>
  <c r="N32" i="8" s="1"/>
  <c r="M29" i="8"/>
  <c r="L29" i="8"/>
  <c r="K29" i="8"/>
  <c r="J29" i="8"/>
  <c r="J32" i="8" s="1"/>
  <c r="I29" i="8"/>
  <c r="H29" i="8"/>
  <c r="G29" i="8"/>
  <c r="F29" i="8"/>
  <c r="F32" i="8" s="1"/>
  <c r="E29" i="8"/>
  <c r="AC28" i="8"/>
  <c r="AB28" i="8"/>
  <c r="Z28" i="8"/>
  <c r="Y28" i="8"/>
  <c r="X28" i="8"/>
  <c r="W28" i="8"/>
  <c r="V28" i="8"/>
  <c r="U28" i="8"/>
  <c r="T28" i="8"/>
  <c r="S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C35" i="8" s="1"/>
  <c r="AB26" i="8"/>
  <c r="AB35" i="8" s="1"/>
  <c r="AB36" i="8" s="1"/>
  <c r="AA26" i="8"/>
  <c r="AA8" i="8" s="1"/>
  <c r="Z26" i="8"/>
  <c r="Z35" i="8" s="1"/>
  <c r="Z36" i="8" s="1"/>
  <c r="Y26" i="8"/>
  <c r="Y35" i="8" s="1"/>
  <c r="Y36" i="8" s="1"/>
  <c r="X26" i="8"/>
  <c r="X35" i="8" s="1"/>
  <c r="X36" i="8" s="1"/>
  <c r="W26" i="8"/>
  <c r="W35" i="8" s="1"/>
  <c r="W36" i="8" s="1"/>
  <c r="V26" i="8"/>
  <c r="V35" i="8" s="1"/>
  <c r="U26" i="8"/>
  <c r="U35" i="8" s="1"/>
  <c r="U36" i="8" s="1"/>
  <c r="T26" i="8"/>
  <c r="T35" i="8" s="1"/>
  <c r="T36" i="8" s="1"/>
  <c r="S26" i="8"/>
  <c r="S35" i="8" s="1"/>
  <c r="S36" i="8" s="1"/>
  <c r="R26" i="8"/>
  <c r="R8" i="8" s="1"/>
  <c r="R31" i="8" s="1"/>
  <c r="Q26" i="8"/>
  <c r="Q35" i="8" s="1"/>
  <c r="Q36" i="8" s="1"/>
  <c r="P26" i="8"/>
  <c r="P35" i="8" s="1"/>
  <c r="P36" i="8" s="1"/>
  <c r="O26" i="8"/>
  <c r="O35" i="8" s="1"/>
  <c r="O36" i="8" s="1"/>
  <c r="N26" i="8"/>
  <c r="N35" i="8" s="1"/>
  <c r="N36" i="8" s="1"/>
  <c r="M26" i="8"/>
  <c r="M35" i="8" s="1"/>
  <c r="M20" i="8" s="1"/>
  <c r="L26" i="8"/>
  <c r="L35" i="8" s="1"/>
  <c r="K26" i="8"/>
  <c r="K35" i="8" s="1"/>
  <c r="J26" i="8"/>
  <c r="J35" i="8" s="1"/>
  <c r="I26" i="8"/>
  <c r="I35" i="8" s="1"/>
  <c r="I36" i="8" s="1"/>
  <c r="H26" i="8"/>
  <c r="H35" i="8" s="1"/>
  <c r="G26" i="8"/>
  <c r="G35" i="8" s="1"/>
  <c r="F26" i="8"/>
  <c r="F35" i="8" s="1"/>
  <c r="E26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B20" i="8"/>
  <c r="Z20" i="8"/>
  <c r="Y20" i="8"/>
  <c r="X20" i="8"/>
  <c r="W20" i="8"/>
  <c r="U20" i="8"/>
  <c r="Q20" i="8"/>
  <c r="P20" i="8"/>
  <c r="AC18" i="8"/>
  <c r="AC47" i="8" s="1"/>
  <c r="AB18" i="8"/>
  <c r="AB47" i="8" s="1"/>
  <c r="AA18" i="8"/>
  <c r="AA47" i="8" s="1"/>
  <c r="Z18" i="8"/>
  <c r="Z47" i="8" s="1"/>
  <c r="Y18" i="8"/>
  <c r="Y47" i="8" s="1"/>
  <c r="X18" i="8"/>
  <c r="X47" i="8" s="1"/>
  <c r="W18" i="8"/>
  <c r="W47" i="8" s="1"/>
  <c r="V18" i="8"/>
  <c r="V47" i="8" s="1"/>
  <c r="U18" i="8"/>
  <c r="U47" i="8" s="1"/>
  <c r="T18" i="8"/>
  <c r="T47" i="8" s="1"/>
  <c r="S18" i="8"/>
  <c r="S47" i="8" s="1"/>
  <c r="R18" i="8"/>
  <c r="R47" i="8" s="1"/>
  <c r="Q18" i="8"/>
  <c r="Q47" i="8" s="1"/>
  <c r="P18" i="8"/>
  <c r="P47" i="8" s="1"/>
  <c r="O18" i="8"/>
  <c r="O47" i="8" s="1"/>
  <c r="N18" i="8"/>
  <c r="N47" i="8" s="1"/>
  <c r="M18" i="8"/>
  <c r="M47" i="8" s="1"/>
  <c r="L18" i="8"/>
  <c r="L47" i="8" s="1"/>
  <c r="K18" i="8"/>
  <c r="K47" i="8" s="1"/>
  <c r="J18" i="8"/>
  <c r="J47" i="8" s="1"/>
  <c r="I18" i="8"/>
  <c r="I47" i="8" s="1"/>
  <c r="H18" i="8"/>
  <c r="H47" i="8" s="1"/>
  <c r="G18" i="8"/>
  <c r="G47" i="8" s="1"/>
  <c r="F18" i="8"/>
  <c r="F47" i="8" s="1"/>
  <c r="E18" i="8"/>
  <c r="E47" i="8" s="1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B15" i="8"/>
  <c r="AC2" i="8"/>
  <c r="AC46" i="8" s="1"/>
  <c r="AB2" i="8"/>
  <c r="AB46" i="8" s="1"/>
  <c r="AA2" i="8"/>
  <c r="AA46" i="8" s="1"/>
  <c r="Z2" i="8"/>
  <c r="Z46" i="8" s="1"/>
  <c r="Y2" i="8"/>
  <c r="Y46" i="8" s="1"/>
  <c r="X2" i="8"/>
  <c r="X46" i="8" s="1"/>
  <c r="W2" i="8"/>
  <c r="W46" i="8" s="1"/>
  <c r="V2" i="8"/>
  <c r="V46" i="8" s="1"/>
  <c r="U2" i="8"/>
  <c r="U46" i="8" s="1"/>
  <c r="T2" i="8"/>
  <c r="T46" i="8" s="1"/>
  <c r="S2" i="8"/>
  <c r="S46" i="8" s="1"/>
  <c r="R2" i="8"/>
  <c r="R46" i="8" s="1"/>
  <c r="Q2" i="8"/>
  <c r="Q46" i="8" s="1"/>
  <c r="P2" i="8"/>
  <c r="P46" i="8" s="1"/>
  <c r="O2" i="8"/>
  <c r="O46" i="8" s="1"/>
  <c r="N2" i="8"/>
  <c r="N46" i="8" s="1"/>
  <c r="M2" i="8"/>
  <c r="M46" i="8" s="1"/>
  <c r="L2" i="8"/>
  <c r="L46" i="8" s="1"/>
  <c r="K2" i="8"/>
  <c r="K46" i="8" s="1"/>
  <c r="J2" i="8"/>
  <c r="J46" i="8" s="1"/>
  <c r="I2" i="8"/>
  <c r="I46" i="8" s="1"/>
  <c r="H2" i="8"/>
  <c r="H46" i="8" s="1"/>
  <c r="G2" i="8"/>
  <c r="G46" i="8" s="1"/>
  <c r="F2" i="8"/>
  <c r="F46" i="8" s="1"/>
  <c r="E2" i="8"/>
  <c r="E46" i="8" s="1"/>
  <c r="G92" i="10" l="1"/>
  <c r="G92" i="9"/>
  <c r="S92" i="9"/>
  <c r="O69" i="9"/>
  <c r="O88" i="9" s="1"/>
  <c r="L32" i="9"/>
  <c r="L33" i="9" s="1"/>
  <c r="L34" i="9" s="1"/>
  <c r="L37" i="9" s="1"/>
  <c r="L22" i="9" s="1"/>
  <c r="X32" i="9"/>
  <c r="Q80" i="9"/>
  <c r="F92" i="10"/>
  <c r="F93" i="10" s="1"/>
  <c r="F94" i="10" s="1"/>
  <c r="Q92" i="10"/>
  <c r="Q93" i="10" s="1"/>
  <c r="Q94" i="10" s="1"/>
  <c r="M80" i="10"/>
  <c r="N80" i="10"/>
  <c r="R92" i="9"/>
  <c r="R93" i="9" s="1"/>
  <c r="R94" i="9" s="1"/>
  <c r="R97" i="9" s="1"/>
  <c r="R82" i="9" s="1"/>
  <c r="R98" i="9" s="1"/>
  <c r="R99" i="9" s="1"/>
  <c r="K32" i="10"/>
  <c r="P92" i="10"/>
  <c r="P93" i="10" s="1"/>
  <c r="P94" i="10" s="1"/>
  <c r="T92" i="9"/>
  <c r="J32" i="9"/>
  <c r="AC92" i="10"/>
  <c r="AC93" i="10" s="1"/>
  <c r="AC94" i="10" s="1"/>
  <c r="K80" i="10"/>
  <c r="W69" i="10"/>
  <c r="W88" i="10" s="1"/>
  <c r="N92" i="10"/>
  <c r="N93" i="10" s="1"/>
  <c r="N94" i="10" s="1"/>
  <c r="T92" i="10"/>
  <c r="T93" i="10" s="1"/>
  <c r="T94" i="10" s="1"/>
  <c r="T97" i="10" s="1"/>
  <c r="T82" i="10" s="1"/>
  <c r="T98" i="10" s="1"/>
  <c r="T99" i="10" s="1"/>
  <c r="E92" i="10"/>
  <c r="E93" i="10" s="1"/>
  <c r="E94" i="10" s="1"/>
  <c r="L80" i="9"/>
  <c r="K92" i="9"/>
  <c r="K93" i="9" s="1"/>
  <c r="K94" i="9" s="1"/>
  <c r="K97" i="9" s="1"/>
  <c r="K82" i="9" s="1"/>
  <c r="O67" i="9"/>
  <c r="O95" i="9" s="1"/>
  <c r="O96" i="9" s="1"/>
  <c r="E32" i="9"/>
  <c r="E33" i="9" s="1"/>
  <c r="E34" i="9" s="1"/>
  <c r="E37" i="9" s="1"/>
  <c r="E22" i="9" s="1"/>
  <c r="E38" i="9" s="1"/>
  <c r="E39" i="9" s="1"/>
  <c r="L92" i="9"/>
  <c r="L93" i="9" s="1"/>
  <c r="L94" i="9" s="1"/>
  <c r="L97" i="9" s="1"/>
  <c r="L82" i="9" s="1"/>
  <c r="S32" i="9"/>
  <c r="S33" i="9" s="1"/>
  <c r="S34" i="9" s="1"/>
  <c r="X92" i="9"/>
  <c r="X93" i="9" s="1"/>
  <c r="X94" i="9" s="1"/>
  <c r="K32" i="9"/>
  <c r="K33" i="9" s="1"/>
  <c r="K34" i="9" s="1"/>
  <c r="K37" i="9" s="1"/>
  <c r="K22" i="9" s="1"/>
  <c r="AC92" i="9"/>
  <c r="AC93" i="9" s="1"/>
  <c r="AC94" i="9" s="1"/>
  <c r="AC97" i="9" s="1"/>
  <c r="AC82" i="9" s="1"/>
  <c r="AC98" i="9" s="1"/>
  <c r="AC99" i="9" s="1"/>
  <c r="P32" i="9"/>
  <c r="P33" i="9" s="1"/>
  <c r="P34" i="9" s="1"/>
  <c r="P37" i="9" s="1"/>
  <c r="P22" i="9" s="1"/>
  <c r="F92" i="9"/>
  <c r="F93" i="9" s="1"/>
  <c r="F94" i="9" s="1"/>
  <c r="P92" i="9"/>
  <c r="P93" i="9" s="1"/>
  <c r="P94" i="9" s="1"/>
  <c r="P97" i="9" s="1"/>
  <c r="P82" i="9" s="1"/>
  <c r="G93" i="9"/>
  <c r="G94" i="9" s="1"/>
  <c r="G97" i="9" s="1"/>
  <c r="G82" i="9" s="1"/>
  <c r="G98" i="9" s="1"/>
  <c r="G99" i="9" s="1"/>
  <c r="T93" i="9"/>
  <c r="T94" i="9" s="1"/>
  <c r="T97" i="9" s="1"/>
  <c r="T82" i="9" s="1"/>
  <c r="T98" i="9" s="1"/>
  <c r="T99" i="9" s="1"/>
  <c r="E32" i="10"/>
  <c r="E33" i="10" s="1"/>
  <c r="E34" i="10" s="1"/>
  <c r="N32" i="10"/>
  <c r="N33" i="10" s="1"/>
  <c r="N34" i="10" s="1"/>
  <c r="N37" i="10" s="1"/>
  <c r="N22" i="10" s="1"/>
  <c r="F32" i="10"/>
  <c r="F33" i="10" s="1"/>
  <c r="F34" i="10" s="1"/>
  <c r="P32" i="10"/>
  <c r="L92" i="10"/>
  <c r="L93" i="10" s="1"/>
  <c r="L94" i="10" s="1"/>
  <c r="X92" i="10"/>
  <c r="X93" i="10" s="1"/>
  <c r="X94" i="10" s="1"/>
  <c r="H32" i="10"/>
  <c r="H33" i="10" s="1"/>
  <c r="H34" i="10" s="1"/>
  <c r="R32" i="10"/>
  <c r="R33" i="10" s="1"/>
  <c r="R34" i="10" s="1"/>
  <c r="R37" i="10" s="1"/>
  <c r="R22" i="10" s="1"/>
  <c r="R38" i="10" s="1"/>
  <c r="R39" i="10" s="1"/>
  <c r="S92" i="10"/>
  <c r="S93" i="10" s="1"/>
  <c r="S94" i="10" s="1"/>
  <c r="J92" i="10"/>
  <c r="J93" i="10" s="1"/>
  <c r="J94" i="10" s="1"/>
  <c r="L20" i="10"/>
  <c r="S32" i="10"/>
  <c r="S33" i="10" s="1"/>
  <c r="S34" i="10" s="1"/>
  <c r="J32" i="10"/>
  <c r="J33" i="10" s="1"/>
  <c r="J34" i="10" s="1"/>
  <c r="H92" i="10"/>
  <c r="H93" i="10" s="1"/>
  <c r="H94" i="10" s="1"/>
  <c r="Q80" i="10"/>
  <c r="G32" i="9"/>
  <c r="G33" i="9" s="1"/>
  <c r="G34" i="9" s="1"/>
  <c r="Q32" i="9"/>
  <c r="H32" i="9"/>
  <c r="H33" i="9" s="1"/>
  <c r="H34" i="9" s="1"/>
  <c r="H37" i="9" s="1"/>
  <c r="H22" i="9" s="1"/>
  <c r="H38" i="9" s="1"/>
  <c r="H39" i="9" s="1"/>
  <c r="R32" i="9"/>
  <c r="R33" i="9" s="1"/>
  <c r="R34" i="9" s="1"/>
  <c r="T32" i="9"/>
  <c r="T33" i="9" s="1"/>
  <c r="T34" i="9" s="1"/>
  <c r="Q92" i="9"/>
  <c r="Q93" i="9" s="1"/>
  <c r="Q94" i="9" s="1"/>
  <c r="Q97" i="9" s="1"/>
  <c r="Q82" i="9" s="1"/>
  <c r="AC32" i="9"/>
  <c r="AC33" i="9" s="1"/>
  <c r="AC34" i="9" s="1"/>
  <c r="P80" i="9"/>
  <c r="M32" i="9"/>
  <c r="M33" i="9" s="1"/>
  <c r="M34" i="9" s="1"/>
  <c r="M37" i="9" s="1"/>
  <c r="M22" i="9" s="1"/>
  <c r="AC96" i="10"/>
  <c r="AC80" i="10"/>
  <c r="AC32" i="10"/>
  <c r="AC33" i="10" s="1"/>
  <c r="AC34" i="10" s="1"/>
  <c r="U80" i="10"/>
  <c r="V80" i="10"/>
  <c r="O68" i="10"/>
  <c r="O91" i="10" s="1"/>
  <c r="O67" i="10"/>
  <c r="O95" i="10" s="1"/>
  <c r="O96" i="10" s="1"/>
  <c r="G93" i="10"/>
  <c r="G94" i="10" s="1"/>
  <c r="T32" i="10"/>
  <c r="T33" i="10" s="1"/>
  <c r="T34" i="10" s="1"/>
  <c r="R20" i="10"/>
  <c r="X96" i="9"/>
  <c r="X80" i="9"/>
  <c r="M95" i="9"/>
  <c r="M96" i="9" s="1"/>
  <c r="K20" i="9"/>
  <c r="P20" i="9"/>
  <c r="W67" i="9"/>
  <c r="W95" i="9" s="1"/>
  <c r="W96" i="9" s="1"/>
  <c r="S93" i="9"/>
  <c r="S94" i="9" s="1"/>
  <c r="S97" i="9" s="1"/>
  <c r="S82" i="9" s="1"/>
  <c r="S98" i="9" s="1"/>
  <c r="S99" i="9" s="1"/>
  <c r="W69" i="9"/>
  <c r="W88" i="9" s="1"/>
  <c r="M92" i="9"/>
  <c r="M93" i="9" s="1"/>
  <c r="M94" i="9" s="1"/>
  <c r="X80" i="10"/>
  <c r="U92" i="10"/>
  <c r="U93" i="10" s="1"/>
  <c r="U94" i="10" s="1"/>
  <c r="U32" i="10"/>
  <c r="U33" i="10" s="1"/>
  <c r="U34" i="10" s="1"/>
  <c r="I32" i="10"/>
  <c r="I33" i="10" s="1"/>
  <c r="I34" i="10" s="1"/>
  <c r="V20" i="10"/>
  <c r="W9" i="10"/>
  <c r="W28" i="10" s="1"/>
  <c r="W8" i="10"/>
  <c r="W31" i="10" s="1"/>
  <c r="O9" i="10"/>
  <c r="O28" i="10" s="1"/>
  <c r="O8" i="10"/>
  <c r="O31" i="10" s="1"/>
  <c r="K20" i="10"/>
  <c r="W9" i="9"/>
  <c r="W28" i="9" s="1"/>
  <c r="W8" i="9"/>
  <c r="W31" i="9" s="1"/>
  <c r="O7" i="9"/>
  <c r="O35" i="9" s="1"/>
  <c r="O36" i="9" s="1"/>
  <c r="O8" i="9"/>
  <c r="O32" i="9" s="1"/>
  <c r="O33" i="9" s="1"/>
  <c r="O34" i="9" s="1"/>
  <c r="M92" i="10"/>
  <c r="M93" i="10" s="1"/>
  <c r="M94" i="10" s="1"/>
  <c r="M97" i="10" s="1"/>
  <c r="M82" i="10" s="1"/>
  <c r="Q32" i="10"/>
  <c r="Q33" i="10" s="1"/>
  <c r="Q34" i="10" s="1"/>
  <c r="M32" i="10"/>
  <c r="M33" i="10" s="1"/>
  <c r="M34" i="10" s="1"/>
  <c r="L32" i="10"/>
  <c r="L33" i="10" s="1"/>
  <c r="L34" i="10" s="1"/>
  <c r="L37" i="10" s="1"/>
  <c r="L22" i="10" s="1"/>
  <c r="L38" i="10" s="1"/>
  <c r="L23" i="10" s="1"/>
  <c r="L45" i="10" s="1"/>
  <c r="L50" i="10" s="1"/>
  <c r="W7" i="9"/>
  <c r="W35" i="9" s="1"/>
  <c r="W20" i="9" s="1"/>
  <c r="L20" i="9"/>
  <c r="S80" i="9"/>
  <c r="I92" i="9"/>
  <c r="I93" i="9" s="1"/>
  <c r="I94" i="9" s="1"/>
  <c r="I97" i="9" s="1"/>
  <c r="I82" i="9" s="1"/>
  <c r="I98" i="9" s="1"/>
  <c r="I99" i="9" s="1"/>
  <c r="F96" i="9"/>
  <c r="V32" i="9"/>
  <c r="V33" i="9" s="1"/>
  <c r="V34" i="9" s="1"/>
  <c r="V37" i="9" s="1"/>
  <c r="V22" i="9" s="1"/>
  <c r="N32" i="9"/>
  <c r="N33" i="9" s="1"/>
  <c r="N34" i="9" s="1"/>
  <c r="N37" i="9" s="1"/>
  <c r="N22" i="9" s="1"/>
  <c r="F32" i="9"/>
  <c r="F33" i="9" s="1"/>
  <c r="F34" i="9" s="1"/>
  <c r="I32" i="9"/>
  <c r="I33" i="9" s="1"/>
  <c r="I34" i="9" s="1"/>
  <c r="X32" i="10"/>
  <c r="X33" i="10" s="1"/>
  <c r="X34" i="10" s="1"/>
  <c r="P20" i="10"/>
  <c r="O7" i="10"/>
  <c r="O35" i="10" s="1"/>
  <c r="O36" i="10" s="1"/>
  <c r="W7" i="10"/>
  <c r="W35" i="10" s="1"/>
  <c r="W36" i="10" s="1"/>
  <c r="V32" i="10"/>
  <c r="V33" i="10" s="1"/>
  <c r="V34" i="10" s="1"/>
  <c r="V37" i="10" s="1"/>
  <c r="V22" i="10" s="1"/>
  <c r="R80" i="10"/>
  <c r="I92" i="10"/>
  <c r="I93" i="10" s="1"/>
  <c r="I94" i="10" s="1"/>
  <c r="H80" i="10"/>
  <c r="G32" i="10"/>
  <c r="G33" i="10" s="1"/>
  <c r="G34" i="10" s="1"/>
  <c r="F20" i="10"/>
  <c r="F36" i="10"/>
  <c r="I20" i="10"/>
  <c r="I36" i="10"/>
  <c r="S20" i="10"/>
  <c r="S36" i="10"/>
  <c r="J36" i="10"/>
  <c r="J20" i="10"/>
  <c r="K33" i="10"/>
  <c r="K34" i="10" s="1"/>
  <c r="K37" i="10" s="1"/>
  <c r="K22" i="10" s="1"/>
  <c r="N20" i="10"/>
  <c r="P33" i="10"/>
  <c r="P34" i="10" s="1"/>
  <c r="P37" i="10" s="1"/>
  <c r="P22" i="10" s="1"/>
  <c r="H36" i="10"/>
  <c r="H20" i="10"/>
  <c r="E36" i="10"/>
  <c r="E20" i="10"/>
  <c r="G36" i="10"/>
  <c r="G20" i="10"/>
  <c r="AC20" i="10"/>
  <c r="AC36" i="10"/>
  <c r="T36" i="10"/>
  <c r="T20" i="10"/>
  <c r="X36" i="10"/>
  <c r="X20" i="10"/>
  <c r="Q35" i="10"/>
  <c r="Q36" i="10" s="1"/>
  <c r="U35" i="10"/>
  <c r="U36" i="10" s="1"/>
  <c r="J96" i="10"/>
  <c r="J80" i="10"/>
  <c r="M35" i="10"/>
  <c r="M36" i="10" s="1"/>
  <c r="E80" i="10"/>
  <c r="F80" i="10"/>
  <c r="F96" i="10"/>
  <c r="I96" i="10"/>
  <c r="I80" i="10"/>
  <c r="L95" i="10"/>
  <c r="L96" i="10" s="1"/>
  <c r="L80" i="10"/>
  <c r="P95" i="10"/>
  <c r="P96" i="10" s="1"/>
  <c r="P80" i="10"/>
  <c r="S80" i="10"/>
  <c r="S96" i="10"/>
  <c r="W67" i="10"/>
  <c r="W95" i="10" s="1"/>
  <c r="G96" i="10"/>
  <c r="G80" i="10"/>
  <c r="T80" i="10"/>
  <c r="K92" i="10"/>
  <c r="K93" i="10" s="1"/>
  <c r="K94" i="10" s="1"/>
  <c r="R92" i="10"/>
  <c r="R93" i="10" s="1"/>
  <c r="R94" i="10" s="1"/>
  <c r="V92" i="10"/>
  <c r="V93" i="10" s="1"/>
  <c r="V94" i="10" s="1"/>
  <c r="Q20" i="9"/>
  <c r="E20" i="9"/>
  <c r="M20" i="9"/>
  <c r="U20" i="9"/>
  <c r="J33" i="9"/>
  <c r="J34" i="9" s="1"/>
  <c r="J37" i="9" s="1"/>
  <c r="J22" i="9" s="1"/>
  <c r="J38" i="9" s="1"/>
  <c r="J39" i="9" s="1"/>
  <c r="J20" i="9"/>
  <c r="N20" i="9"/>
  <c r="V20" i="9"/>
  <c r="Q33" i="9"/>
  <c r="Q34" i="9" s="1"/>
  <c r="Q37" i="9" s="1"/>
  <c r="Q22" i="9" s="1"/>
  <c r="Q38" i="9" s="1"/>
  <c r="Q39" i="9" s="1"/>
  <c r="Q41" i="9" s="1"/>
  <c r="Q40" i="9" s="1"/>
  <c r="V92" i="9"/>
  <c r="V93" i="9" s="1"/>
  <c r="V94" i="9" s="1"/>
  <c r="U32" i="9"/>
  <c r="U33" i="9" s="1"/>
  <c r="U34" i="9" s="1"/>
  <c r="U37" i="9" s="1"/>
  <c r="U22" i="9" s="1"/>
  <c r="AC80" i="9"/>
  <c r="I80" i="9"/>
  <c r="H20" i="9"/>
  <c r="X33" i="9"/>
  <c r="X34" i="9" s="1"/>
  <c r="I36" i="9"/>
  <c r="S36" i="9"/>
  <c r="G20" i="9"/>
  <c r="G36" i="9"/>
  <c r="T20" i="9"/>
  <c r="T36" i="9"/>
  <c r="F36" i="9"/>
  <c r="R36" i="9"/>
  <c r="R20" i="9"/>
  <c r="AC20" i="9"/>
  <c r="AC36" i="9"/>
  <c r="X20" i="9"/>
  <c r="X36" i="9"/>
  <c r="E96" i="9"/>
  <c r="E80" i="9"/>
  <c r="H96" i="9"/>
  <c r="H80" i="9"/>
  <c r="O31" i="9"/>
  <c r="J96" i="9"/>
  <c r="J80" i="9"/>
  <c r="G80" i="9"/>
  <c r="T80" i="9"/>
  <c r="E92" i="9"/>
  <c r="E93" i="9" s="1"/>
  <c r="E94" i="9" s="1"/>
  <c r="H92" i="9"/>
  <c r="H93" i="9" s="1"/>
  <c r="H94" i="9" s="1"/>
  <c r="J92" i="9"/>
  <c r="J93" i="9" s="1"/>
  <c r="J94" i="9" s="1"/>
  <c r="N92" i="9"/>
  <c r="N93" i="9" s="1"/>
  <c r="N94" i="9" s="1"/>
  <c r="U92" i="9"/>
  <c r="U93" i="9" s="1"/>
  <c r="U94" i="9" s="1"/>
  <c r="N95" i="9"/>
  <c r="N96" i="9" s="1"/>
  <c r="U95" i="9"/>
  <c r="U96" i="9" s="1"/>
  <c r="O92" i="9"/>
  <c r="O93" i="9" s="1"/>
  <c r="O94" i="9" s="1"/>
  <c r="O91" i="9"/>
  <c r="K80" i="9"/>
  <c r="R80" i="9"/>
  <c r="V80" i="9"/>
  <c r="AA67" i="8"/>
  <c r="AA95" i="8" s="1"/>
  <c r="S80" i="8"/>
  <c r="AA68" i="8"/>
  <c r="AA91" i="8" s="1"/>
  <c r="E32" i="8"/>
  <c r="E33" i="8" s="1"/>
  <c r="E34" i="8" s="1"/>
  <c r="I32" i="8"/>
  <c r="I33" i="8" s="1"/>
  <c r="I34" i="8" s="1"/>
  <c r="M32" i="8"/>
  <c r="M33" i="8" s="1"/>
  <c r="M34" i="8" s="1"/>
  <c r="Q32" i="8"/>
  <c r="Q33" i="8" s="1"/>
  <c r="Q34" i="8" s="1"/>
  <c r="Q37" i="8" s="1"/>
  <c r="Q22" i="8" s="1"/>
  <c r="U32" i="8"/>
  <c r="U33" i="8" s="1"/>
  <c r="U34" i="8" s="1"/>
  <c r="U37" i="8" s="1"/>
  <c r="U22" i="8" s="1"/>
  <c r="Y32" i="8"/>
  <c r="Y33" i="8" s="1"/>
  <c r="Y34" i="8" s="1"/>
  <c r="AC32" i="8"/>
  <c r="AC33" i="8" s="1"/>
  <c r="AC34" i="8" s="1"/>
  <c r="O80" i="8"/>
  <c r="AA9" i="8"/>
  <c r="AA28" i="8" s="1"/>
  <c r="R9" i="8"/>
  <c r="R28" i="8" s="1"/>
  <c r="F33" i="8"/>
  <c r="F34" i="8" s="1"/>
  <c r="V33" i="8"/>
  <c r="V34" i="8" s="1"/>
  <c r="N33" i="8"/>
  <c r="N34" i="8" s="1"/>
  <c r="N37" i="8" s="1"/>
  <c r="N22" i="8" s="1"/>
  <c r="N20" i="8"/>
  <c r="S20" i="8"/>
  <c r="L80" i="8"/>
  <c r="U80" i="8"/>
  <c r="AC80" i="8"/>
  <c r="F93" i="8"/>
  <c r="F94" i="8" s="1"/>
  <c r="J93" i="8"/>
  <c r="J94" i="8" s="1"/>
  <c r="J97" i="8" s="1"/>
  <c r="J82" i="8" s="1"/>
  <c r="J98" i="8" s="1"/>
  <c r="J99" i="8" s="1"/>
  <c r="N93" i="8"/>
  <c r="N94" i="8" s="1"/>
  <c r="N97" i="8" s="1"/>
  <c r="N82" i="8" s="1"/>
  <c r="V93" i="8"/>
  <c r="V94" i="8" s="1"/>
  <c r="Z93" i="8"/>
  <c r="Z94" i="8" s="1"/>
  <c r="R7" i="8"/>
  <c r="R35" i="8" s="1"/>
  <c r="R36" i="8" s="1"/>
  <c r="AA7" i="8"/>
  <c r="AA35" i="8" s="1"/>
  <c r="AA36" i="8" s="1"/>
  <c r="R68" i="8"/>
  <c r="R91" i="8" s="1"/>
  <c r="J33" i="8"/>
  <c r="J34" i="8" s="1"/>
  <c r="Z33" i="8"/>
  <c r="Z34" i="8" s="1"/>
  <c r="R67" i="8"/>
  <c r="R95" i="8" s="1"/>
  <c r="R96" i="8" s="1"/>
  <c r="O20" i="8"/>
  <c r="T20" i="8"/>
  <c r="H32" i="8"/>
  <c r="H33" i="8" s="1"/>
  <c r="H34" i="8" s="1"/>
  <c r="L32" i="8"/>
  <c r="L33" i="8" s="1"/>
  <c r="L34" i="8" s="1"/>
  <c r="P32" i="8"/>
  <c r="P33" i="8" s="1"/>
  <c r="P34" i="8" s="1"/>
  <c r="T32" i="8"/>
  <c r="T33" i="8" s="1"/>
  <c r="T34" i="8" s="1"/>
  <c r="X32" i="8"/>
  <c r="X33" i="8" s="1"/>
  <c r="X34" i="8" s="1"/>
  <c r="AB32" i="8"/>
  <c r="AB33" i="8" s="1"/>
  <c r="AB34" i="8" s="1"/>
  <c r="M80" i="8"/>
  <c r="Q80" i="8"/>
  <c r="Y80" i="8"/>
  <c r="V80" i="8"/>
  <c r="O92" i="8"/>
  <c r="O93" i="8" s="1"/>
  <c r="O94" i="8" s="1"/>
  <c r="E80" i="8"/>
  <c r="I80" i="8"/>
  <c r="G92" i="8"/>
  <c r="G93" i="8" s="1"/>
  <c r="G94" i="8" s="1"/>
  <c r="K92" i="8"/>
  <c r="K93" i="8" s="1"/>
  <c r="K94" i="8" s="1"/>
  <c r="K97" i="8" s="1"/>
  <c r="K82" i="8" s="1"/>
  <c r="K98" i="8" s="1"/>
  <c r="K99" i="8" s="1"/>
  <c r="S92" i="8"/>
  <c r="S93" i="8" s="1"/>
  <c r="S94" i="8" s="1"/>
  <c r="S97" i="8" s="1"/>
  <c r="S82" i="8" s="1"/>
  <c r="W92" i="8"/>
  <c r="W93" i="8" s="1"/>
  <c r="W94" i="8" s="1"/>
  <c r="W97" i="8" s="1"/>
  <c r="W82" i="8" s="1"/>
  <c r="W98" i="8" s="1"/>
  <c r="W99" i="8" s="1"/>
  <c r="H92" i="8"/>
  <c r="H93" i="8" s="1"/>
  <c r="H94" i="8" s="1"/>
  <c r="L92" i="8"/>
  <c r="L93" i="8" s="1"/>
  <c r="L94" i="8" s="1"/>
  <c r="P92" i="8"/>
  <c r="P93" i="8" s="1"/>
  <c r="P94" i="8" s="1"/>
  <c r="T92" i="8"/>
  <c r="T93" i="8" s="1"/>
  <c r="X92" i="8"/>
  <c r="X93" i="8" s="1"/>
  <c r="X94" i="8" s="1"/>
  <c r="AB92" i="8"/>
  <c r="AB93" i="8" s="1"/>
  <c r="AB94" i="8" s="1"/>
  <c r="AB97" i="8" s="1"/>
  <c r="AB82" i="8" s="1"/>
  <c r="AB98" i="8" s="1"/>
  <c r="AB99" i="8" s="1"/>
  <c r="F80" i="8"/>
  <c r="J80" i="8"/>
  <c r="W80" i="8"/>
  <c r="G80" i="8"/>
  <c r="K80" i="8"/>
  <c r="X80" i="8"/>
  <c r="H80" i="8"/>
  <c r="E92" i="8"/>
  <c r="E93" i="8" s="1"/>
  <c r="E94" i="8" s="1"/>
  <c r="E97" i="8" s="1"/>
  <c r="E82" i="8" s="1"/>
  <c r="E98" i="8" s="1"/>
  <c r="E99" i="8" s="1"/>
  <c r="I92" i="8"/>
  <c r="I93" i="8" s="1"/>
  <c r="I94" i="8" s="1"/>
  <c r="I97" i="8" s="1"/>
  <c r="I82" i="8" s="1"/>
  <c r="I98" i="8" s="1"/>
  <c r="I99" i="8" s="1"/>
  <c r="M92" i="8"/>
  <c r="M93" i="8" s="1"/>
  <c r="M94" i="8" s="1"/>
  <c r="M97" i="8" s="1"/>
  <c r="M82" i="8" s="1"/>
  <c r="M98" i="8" s="1"/>
  <c r="M99" i="8" s="1"/>
  <c r="Q92" i="8"/>
  <c r="Q93" i="8" s="1"/>
  <c r="Q94" i="8" s="1"/>
  <c r="Q97" i="8" s="1"/>
  <c r="Q82" i="8" s="1"/>
  <c r="U92" i="8"/>
  <c r="U93" i="8" s="1"/>
  <c r="U94" i="8" s="1"/>
  <c r="U97" i="8" s="1"/>
  <c r="U82" i="8" s="1"/>
  <c r="Y92" i="8"/>
  <c r="Y93" i="8" s="1"/>
  <c r="Y94" i="8" s="1"/>
  <c r="Y97" i="8" s="1"/>
  <c r="Y82" i="8" s="1"/>
  <c r="AC92" i="8"/>
  <c r="AC93" i="8" s="1"/>
  <c r="AC94" i="8" s="1"/>
  <c r="AC97" i="8" s="1"/>
  <c r="AC82" i="8" s="1"/>
  <c r="AC98" i="8" s="1"/>
  <c r="AC99" i="8" s="1"/>
  <c r="G32" i="8"/>
  <c r="G33" i="8" s="1"/>
  <c r="G34" i="8" s="1"/>
  <c r="K32" i="8"/>
  <c r="K33" i="8" s="1"/>
  <c r="K34" i="8" s="1"/>
  <c r="O32" i="8"/>
  <c r="O33" i="8" s="1"/>
  <c r="O34" i="8" s="1"/>
  <c r="O37" i="8" s="1"/>
  <c r="O22" i="8" s="1"/>
  <c r="S32" i="8"/>
  <c r="S33" i="8" s="1"/>
  <c r="S34" i="8" s="1"/>
  <c r="S37" i="8" s="1"/>
  <c r="S22" i="8" s="1"/>
  <c r="W32" i="8"/>
  <c r="W33" i="8" s="1"/>
  <c r="W34" i="8" s="1"/>
  <c r="AC20" i="8"/>
  <c r="AC36" i="8"/>
  <c r="AC37" i="8" s="1"/>
  <c r="AC22" i="8" s="1"/>
  <c r="AC38" i="8" s="1"/>
  <c r="AC39" i="8" s="1"/>
  <c r="P37" i="8"/>
  <c r="P22" i="8" s="1"/>
  <c r="F36" i="8"/>
  <c r="F37" i="8" s="1"/>
  <c r="F22" i="8" s="1"/>
  <c r="F38" i="8" s="1"/>
  <c r="F39" i="8" s="1"/>
  <c r="F20" i="8"/>
  <c r="J36" i="8"/>
  <c r="J37" i="8" s="1"/>
  <c r="J22" i="8" s="1"/>
  <c r="J38" i="8" s="1"/>
  <c r="J39" i="8" s="1"/>
  <c r="J20" i="8"/>
  <c r="V36" i="8"/>
  <c r="V20" i="8"/>
  <c r="I37" i="8"/>
  <c r="I22" i="8" s="1"/>
  <c r="I38" i="8" s="1"/>
  <c r="I39" i="8" s="1"/>
  <c r="Y37" i="8"/>
  <c r="Y22" i="8" s="1"/>
  <c r="T37" i="8"/>
  <c r="T22" i="8" s="1"/>
  <c r="G36" i="8"/>
  <c r="G37" i="8" s="1"/>
  <c r="G22" i="8" s="1"/>
  <c r="G38" i="8" s="1"/>
  <c r="G20" i="8"/>
  <c r="K36" i="8"/>
  <c r="K20" i="8"/>
  <c r="V37" i="8"/>
  <c r="V22" i="8" s="1"/>
  <c r="V38" i="8" s="1"/>
  <c r="V39" i="8" s="1"/>
  <c r="Z37" i="8"/>
  <c r="Z22" i="8" s="1"/>
  <c r="H36" i="8"/>
  <c r="H20" i="8"/>
  <c r="L36" i="8"/>
  <c r="L20" i="8"/>
  <c r="W37" i="8"/>
  <c r="W22" i="8" s="1"/>
  <c r="W38" i="8" s="1"/>
  <c r="W39" i="8" s="1"/>
  <c r="AA31" i="8"/>
  <c r="R32" i="8"/>
  <c r="R33" i="8" s="1"/>
  <c r="R34" i="8" s="1"/>
  <c r="E36" i="8"/>
  <c r="M36" i="8"/>
  <c r="M37" i="8" s="1"/>
  <c r="M22" i="8" s="1"/>
  <c r="M38" i="8" s="1"/>
  <c r="F97" i="8"/>
  <c r="F82" i="8" s="1"/>
  <c r="F98" i="8" s="1"/>
  <c r="F99" i="8" s="1"/>
  <c r="V97" i="8"/>
  <c r="V82" i="8" s="1"/>
  <c r="V98" i="8" s="1"/>
  <c r="V99" i="8" s="1"/>
  <c r="Z97" i="8"/>
  <c r="Z82" i="8" s="1"/>
  <c r="I20" i="8"/>
  <c r="AA96" i="8"/>
  <c r="AA80" i="8"/>
  <c r="R92" i="8"/>
  <c r="R93" i="8" s="1"/>
  <c r="R94" i="8" s="1"/>
  <c r="R88" i="8"/>
  <c r="O97" i="8"/>
  <c r="O82" i="8" s="1"/>
  <c r="T94" i="8"/>
  <c r="G97" i="8"/>
  <c r="G82" i="8" s="1"/>
  <c r="G98" i="8" s="1"/>
  <c r="G99" i="8" s="1"/>
  <c r="M97" i="9" l="1"/>
  <c r="M82" i="9" s="1"/>
  <c r="O80" i="9"/>
  <c r="X97" i="9"/>
  <c r="X82" i="9" s="1"/>
  <c r="X98" i="9" s="1"/>
  <c r="X99" i="9" s="1"/>
  <c r="O20" i="9"/>
  <c r="W80" i="9"/>
  <c r="AC97" i="10"/>
  <c r="AC82" i="10" s="1"/>
  <c r="AC98" i="10" s="1"/>
  <c r="AC99" i="10" s="1"/>
  <c r="AC101" i="10" s="1"/>
  <c r="AC100" i="10" s="1"/>
  <c r="O92" i="10"/>
  <c r="O93" i="10" s="1"/>
  <c r="O94" i="10" s="1"/>
  <c r="O97" i="10" s="1"/>
  <c r="O82" i="10" s="1"/>
  <c r="O98" i="10" s="1"/>
  <c r="O99" i="10" s="1"/>
  <c r="O80" i="10"/>
  <c r="W32" i="9"/>
  <c r="W33" i="9" s="1"/>
  <c r="W34" i="9" s="1"/>
  <c r="L97" i="10"/>
  <c r="L82" i="10" s="1"/>
  <c r="L98" i="10" s="1"/>
  <c r="L83" i="10" s="1"/>
  <c r="L105" i="10" s="1"/>
  <c r="L110" i="10" s="1"/>
  <c r="F37" i="10"/>
  <c r="F22" i="10" s="1"/>
  <c r="F38" i="10" s="1"/>
  <c r="F39" i="10" s="1"/>
  <c r="F41" i="10" s="1"/>
  <c r="F40" i="10" s="1"/>
  <c r="W92" i="9"/>
  <c r="W93" i="9" s="1"/>
  <c r="W94" i="9" s="1"/>
  <c r="W97" i="9" s="1"/>
  <c r="W82" i="9" s="1"/>
  <c r="W98" i="9" s="1"/>
  <c r="W99" i="9" s="1"/>
  <c r="O32" i="10"/>
  <c r="O33" i="10" s="1"/>
  <c r="O34" i="10" s="1"/>
  <c r="O37" i="10" s="1"/>
  <c r="O22" i="10" s="1"/>
  <c r="O38" i="10" s="1"/>
  <c r="O39" i="10" s="1"/>
  <c r="W32" i="10"/>
  <c r="W33" i="10" s="1"/>
  <c r="W34" i="10" s="1"/>
  <c r="W37" i="10" s="1"/>
  <c r="W22" i="10" s="1"/>
  <c r="W38" i="10" s="1"/>
  <c r="W39" i="10" s="1"/>
  <c r="W20" i="10"/>
  <c r="S37" i="10"/>
  <c r="S22" i="10" s="1"/>
  <c r="S38" i="10" s="1"/>
  <c r="S39" i="10" s="1"/>
  <c r="S23" i="10" s="1"/>
  <c r="S45" i="10" s="1"/>
  <c r="S50" i="10" s="1"/>
  <c r="W36" i="9"/>
  <c r="Q37" i="10"/>
  <c r="Q22" i="10" s="1"/>
  <c r="Q38" i="10" s="1"/>
  <c r="Q39" i="10" s="1"/>
  <c r="Q41" i="10" s="1"/>
  <c r="Q40" i="10" s="1"/>
  <c r="O20" i="10"/>
  <c r="X37" i="10"/>
  <c r="X22" i="10" s="1"/>
  <c r="X38" i="10" s="1"/>
  <c r="X39" i="10" s="1"/>
  <c r="X23" i="10" s="1"/>
  <c r="X45" i="10" s="1"/>
  <c r="X50" i="10" s="1"/>
  <c r="P97" i="10"/>
  <c r="P82" i="10" s="1"/>
  <c r="P98" i="10" s="1"/>
  <c r="P99" i="10" s="1"/>
  <c r="P101" i="10" s="1"/>
  <c r="P100" i="10" s="1"/>
  <c r="J37" i="10"/>
  <c r="J22" i="10" s="1"/>
  <c r="J38" i="10" s="1"/>
  <c r="J39" i="10" s="1"/>
  <c r="J23" i="10" s="1"/>
  <c r="J45" i="10" s="1"/>
  <c r="AC37" i="10"/>
  <c r="AC22" i="10" s="1"/>
  <c r="AC38" i="10" s="1"/>
  <c r="AC39" i="10" s="1"/>
  <c r="AC23" i="10" s="1"/>
  <c r="AC45" i="10" s="1"/>
  <c r="AC50" i="10" s="1"/>
  <c r="I37" i="10"/>
  <c r="I22" i="10" s="1"/>
  <c r="I38" i="10" s="1"/>
  <c r="I39" i="10" s="1"/>
  <c r="I41" i="10" s="1"/>
  <c r="I40" i="10" s="1"/>
  <c r="H37" i="10"/>
  <c r="H22" i="10" s="1"/>
  <c r="H38" i="10" s="1"/>
  <c r="H39" i="10" s="1"/>
  <c r="H23" i="10" s="1"/>
  <c r="H45" i="10" s="1"/>
  <c r="H50" i="10" s="1"/>
  <c r="G37" i="10"/>
  <c r="G22" i="10" s="1"/>
  <c r="G38" i="10" s="1"/>
  <c r="G39" i="10" s="1"/>
  <c r="E37" i="10"/>
  <c r="E22" i="10" s="1"/>
  <c r="E38" i="10" s="1"/>
  <c r="E39" i="10" s="1"/>
  <c r="E23" i="10" s="1"/>
  <c r="E45" i="10" s="1"/>
  <c r="E50" i="10" s="1"/>
  <c r="M37" i="10"/>
  <c r="M22" i="10" s="1"/>
  <c r="M38" i="10" s="1"/>
  <c r="L39" i="10"/>
  <c r="L41" i="10" s="1"/>
  <c r="L40" i="10" s="1"/>
  <c r="R41" i="10"/>
  <c r="R40" i="10" s="1"/>
  <c r="R23" i="10"/>
  <c r="R45" i="10" s="1"/>
  <c r="R50" i="10" s="1"/>
  <c r="U97" i="10"/>
  <c r="U82" i="10" s="1"/>
  <c r="F97" i="10"/>
  <c r="F82" i="10" s="1"/>
  <c r="F98" i="10" s="1"/>
  <c r="F99" i="10" s="1"/>
  <c r="M98" i="10"/>
  <c r="M99" i="10" s="1"/>
  <c r="M101" i="10" s="1"/>
  <c r="M100" i="10" s="1"/>
  <c r="R97" i="10"/>
  <c r="R82" i="10" s="1"/>
  <c r="R98" i="10" s="1"/>
  <c r="R99" i="10" s="1"/>
  <c r="X97" i="10"/>
  <c r="X82" i="10" s="1"/>
  <c r="X98" i="10" s="1"/>
  <c r="X99" i="10" s="1"/>
  <c r="N97" i="10"/>
  <c r="N82" i="10" s="1"/>
  <c r="Q97" i="10"/>
  <c r="Q82" i="10" s="1"/>
  <c r="W96" i="10"/>
  <c r="W80" i="10"/>
  <c r="P38" i="10"/>
  <c r="P39" i="10" s="1"/>
  <c r="P41" i="10" s="1"/>
  <c r="P40" i="10" s="1"/>
  <c r="T37" i="10"/>
  <c r="T22" i="10" s="1"/>
  <c r="T38" i="10" s="1"/>
  <c r="T39" i="10" s="1"/>
  <c r="U37" i="10"/>
  <c r="U22" i="10" s="1"/>
  <c r="N38" i="10"/>
  <c r="N39" i="10" s="1"/>
  <c r="N41" i="10" s="1"/>
  <c r="N40" i="10" s="1"/>
  <c r="S97" i="10"/>
  <c r="S82" i="10" s="1"/>
  <c r="S98" i="10" s="1"/>
  <c r="S99" i="10" s="1"/>
  <c r="I97" i="10"/>
  <c r="I82" i="10" s="1"/>
  <c r="I98" i="10" s="1"/>
  <c r="I99" i="10" s="1"/>
  <c r="K38" i="10"/>
  <c r="K39" i="10" s="1"/>
  <c r="K41" i="10" s="1"/>
  <c r="K40" i="10" s="1"/>
  <c r="H97" i="10"/>
  <c r="H82" i="10" s="1"/>
  <c r="H98" i="10" s="1"/>
  <c r="H99" i="10" s="1"/>
  <c r="T101" i="10"/>
  <c r="T100" i="10" s="1"/>
  <c r="T83" i="10"/>
  <c r="T105" i="10" s="1"/>
  <c r="T110" i="10" s="1"/>
  <c r="V38" i="10"/>
  <c r="V39" i="10" s="1"/>
  <c r="V41" i="10" s="1"/>
  <c r="V40" i="10" s="1"/>
  <c r="V97" i="10"/>
  <c r="V82" i="10" s="1"/>
  <c r="E97" i="10"/>
  <c r="E82" i="10" s="1"/>
  <c r="E98" i="10" s="1"/>
  <c r="E99" i="10" s="1"/>
  <c r="G97" i="10"/>
  <c r="G82" i="10" s="1"/>
  <c r="G98" i="10" s="1"/>
  <c r="G99" i="10" s="1"/>
  <c r="K97" i="10"/>
  <c r="K82" i="10" s="1"/>
  <c r="J97" i="10"/>
  <c r="J82" i="10" s="1"/>
  <c r="J98" i="10" s="1"/>
  <c r="J99" i="10" s="1"/>
  <c r="W91" i="10"/>
  <c r="W92" i="10"/>
  <c r="W93" i="10" s="1"/>
  <c r="W94" i="10" s="1"/>
  <c r="S37" i="9"/>
  <c r="S22" i="9" s="1"/>
  <c r="S38" i="9" s="1"/>
  <c r="S39" i="9" s="1"/>
  <c r="S41" i="9" s="1"/>
  <c r="S40" i="9" s="1"/>
  <c r="X37" i="9"/>
  <c r="X22" i="9" s="1"/>
  <c r="X38" i="9" s="1"/>
  <c r="X39" i="9" s="1"/>
  <c r="T37" i="9"/>
  <c r="T22" i="9" s="1"/>
  <c r="T38" i="9" s="1"/>
  <c r="T39" i="9" s="1"/>
  <c r="T41" i="9" s="1"/>
  <c r="T40" i="9" s="1"/>
  <c r="R37" i="9"/>
  <c r="R22" i="9" s="1"/>
  <c r="R38" i="9" s="1"/>
  <c r="R39" i="9" s="1"/>
  <c r="R23" i="9" s="1"/>
  <c r="R45" i="9" s="1"/>
  <c r="R50" i="9" s="1"/>
  <c r="I37" i="9"/>
  <c r="I22" i="9" s="1"/>
  <c r="I38" i="9" s="1"/>
  <c r="I39" i="9" s="1"/>
  <c r="I41" i="9" s="1"/>
  <c r="I40" i="9" s="1"/>
  <c r="F37" i="9"/>
  <c r="F22" i="9" s="1"/>
  <c r="F38" i="9" s="1"/>
  <c r="F39" i="9" s="1"/>
  <c r="F41" i="9" s="1"/>
  <c r="F40" i="9" s="1"/>
  <c r="O37" i="9"/>
  <c r="O22" i="9" s="1"/>
  <c r="O38" i="9" s="1"/>
  <c r="O39" i="9" s="1"/>
  <c r="O41" i="9" s="1"/>
  <c r="O40" i="9" s="1"/>
  <c r="G37" i="9"/>
  <c r="G22" i="9" s="1"/>
  <c r="G38" i="9" s="1"/>
  <c r="G39" i="9" s="1"/>
  <c r="G41" i="9" s="1"/>
  <c r="G40" i="9" s="1"/>
  <c r="F97" i="9"/>
  <c r="F82" i="9" s="1"/>
  <c r="F98" i="9" s="1"/>
  <c r="F99" i="9" s="1"/>
  <c r="Q23" i="9"/>
  <c r="Q45" i="9" s="1"/>
  <c r="Q50" i="9" s="1"/>
  <c r="G101" i="9"/>
  <c r="G100" i="9" s="1"/>
  <c r="G83" i="9"/>
  <c r="G105" i="9" s="1"/>
  <c r="G110" i="9" s="1"/>
  <c r="I83" i="9"/>
  <c r="I105" i="9" s="1"/>
  <c r="I110" i="9" s="1"/>
  <c r="I101" i="9"/>
  <c r="I100" i="9" s="1"/>
  <c r="T101" i="9"/>
  <c r="T100" i="9" s="1"/>
  <c r="T83" i="9"/>
  <c r="T105" i="9" s="1"/>
  <c r="T110" i="9" s="1"/>
  <c r="X101" i="9"/>
  <c r="X100" i="9" s="1"/>
  <c r="X83" i="9"/>
  <c r="X105" i="9" s="1"/>
  <c r="X110" i="9" s="1"/>
  <c r="R101" i="9"/>
  <c r="R100" i="9" s="1"/>
  <c r="R83" i="9"/>
  <c r="R105" i="9" s="1"/>
  <c r="R110" i="9" s="1"/>
  <c r="E23" i="9"/>
  <c r="E45" i="9" s="1"/>
  <c r="E50" i="9" s="1"/>
  <c r="E41" i="9"/>
  <c r="E40" i="9" s="1"/>
  <c r="AC101" i="9"/>
  <c r="AC100" i="9" s="1"/>
  <c r="AC83" i="9"/>
  <c r="AC105" i="9" s="1"/>
  <c r="AC110" i="9" s="1"/>
  <c r="M38" i="9"/>
  <c r="M39" i="9" s="1"/>
  <c r="M41" i="9" s="1"/>
  <c r="M40" i="9" s="1"/>
  <c r="J41" i="9"/>
  <c r="J40" i="9" s="1"/>
  <c r="J23" i="9"/>
  <c r="J45" i="9" s="1"/>
  <c r="J50" i="9" s="1"/>
  <c r="H41" i="9"/>
  <c r="H40" i="9" s="1"/>
  <c r="H23" i="9"/>
  <c r="H45" i="9" s="1"/>
  <c r="H50" i="9" s="1"/>
  <c r="Q98" i="9"/>
  <c r="Q99" i="9" s="1"/>
  <c r="Q101" i="9" s="1"/>
  <c r="Q100" i="9" s="1"/>
  <c r="S101" i="9"/>
  <c r="S100" i="9" s="1"/>
  <c r="S83" i="9"/>
  <c r="S105" i="9" s="1"/>
  <c r="S110" i="9" s="1"/>
  <c r="N97" i="9"/>
  <c r="N82" i="9" s="1"/>
  <c r="L98" i="9"/>
  <c r="L99" i="9" s="1"/>
  <c r="L101" i="9" s="1"/>
  <c r="L100" i="9" s="1"/>
  <c r="AC37" i="9"/>
  <c r="AC22" i="9" s="1"/>
  <c r="AC38" i="9" s="1"/>
  <c r="AC39" i="9" s="1"/>
  <c r="U38" i="9"/>
  <c r="U39" i="9" s="1"/>
  <c r="U41" i="9" s="1"/>
  <c r="U40" i="9" s="1"/>
  <c r="E97" i="9"/>
  <c r="E82" i="9" s="1"/>
  <c r="E98" i="9" s="1"/>
  <c r="E99" i="9" s="1"/>
  <c r="J97" i="9"/>
  <c r="J82" i="9" s="1"/>
  <c r="J98" i="9" s="1"/>
  <c r="J99" i="9" s="1"/>
  <c r="P98" i="9"/>
  <c r="P99" i="9" s="1"/>
  <c r="P101" i="9" s="1"/>
  <c r="P100" i="9" s="1"/>
  <c r="P38" i="9"/>
  <c r="P39" i="9" s="1"/>
  <c r="P41" i="9" s="1"/>
  <c r="P40" i="9" s="1"/>
  <c r="L38" i="9"/>
  <c r="L39" i="9" s="1"/>
  <c r="L41" i="9" s="1"/>
  <c r="L40" i="9" s="1"/>
  <c r="V38" i="9"/>
  <c r="V39" i="9" s="1"/>
  <c r="V41" i="9" s="1"/>
  <c r="V40" i="9" s="1"/>
  <c r="K38" i="9"/>
  <c r="K39" i="9" s="1"/>
  <c r="K41" i="9" s="1"/>
  <c r="K40" i="9" s="1"/>
  <c r="M98" i="9"/>
  <c r="M99" i="9" s="1"/>
  <c r="M101" i="9" s="1"/>
  <c r="M100" i="9" s="1"/>
  <c r="O97" i="9"/>
  <c r="O82" i="9" s="1"/>
  <c r="O98" i="9" s="1"/>
  <c r="O99" i="9" s="1"/>
  <c r="U97" i="9"/>
  <c r="U82" i="9" s="1"/>
  <c r="H97" i="9"/>
  <c r="H82" i="9" s="1"/>
  <c r="H98" i="9" s="1"/>
  <c r="H99" i="9" s="1"/>
  <c r="V97" i="9"/>
  <c r="V82" i="9" s="1"/>
  <c r="K98" i="9"/>
  <c r="K99" i="9" s="1"/>
  <c r="K101" i="9" s="1"/>
  <c r="K100" i="9" s="1"/>
  <c r="N38" i="9"/>
  <c r="N39" i="9" s="1"/>
  <c r="N41" i="9" s="1"/>
  <c r="N40" i="9" s="1"/>
  <c r="AA20" i="8"/>
  <c r="E37" i="8"/>
  <c r="E22" i="8" s="1"/>
  <c r="E38" i="8" s="1"/>
  <c r="E39" i="8" s="1"/>
  <c r="R20" i="8"/>
  <c r="AA92" i="8"/>
  <c r="AA93" i="8" s="1"/>
  <c r="AA94" i="8" s="1"/>
  <c r="AA97" i="8" s="1"/>
  <c r="AA82" i="8" s="1"/>
  <c r="AA98" i="8" s="1"/>
  <c r="AA99" i="8" s="1"/>
  <c r="AA32" i="8"/>
  <c r="AA33" i="8" s="1"/>
  <c r="AA34" i="8" s="1"/>
  <c r="AA37" i="8" s="1"/>
  <c r="AA22" i="8" s="1"/>
  <c r="AA38" i="8" s="1"/>
  <c r="AA39" i="8" s="1"/>
  <c r="X39" i="8"/>
  <c r="X23" i="8" s="1"/>
  <c r="X45" i="8" s="1"/>
  <c r="R80" i="8"/>
  <c r="AB37" i="8"/>
  <c r="AB22" i="8" s="1"/>
  <c r="AB38" i="8" s="1"/>
  <c r="AB39" i="8" s="1"/>
  <c r="X37" i="8"/>
  <c r="X22" i="8" s="1"/>
  <c r="X38" i="8" s="1"/>
  <c r="L37" i="8"/>
  <c r="L22" i="8" s="1"/>
  <c r="L38" i="8" s="1"/>
  <c r="L39" i="8" s="1"/>
  <c r="L41" i="8" s="1"/>
  <c r="L40" i="8" s="1"/>
  <c r="G39" i="8"/>
  <c r="X97" i="8"/>
  <c r="X82" i="8" s="1"/>
  <c r="X98" i="8" s="1"/>
  <c r="X99" i="8" s="1"/>
  <c r="AC101" i="8"/>
  <c r="AC100" i="8" s="1"/>
  <c r="AC83" i="8"/>
  <c r="AC105" i="8" s="1"/>
  <c r="F101" i="8"/>
  <c r="F100" i="8" s="1"/>
  <c r="F83" i="8"/>
  <c r="F105" i="8" s="1"/>
  <c r="J41" i="8"/>
  <c r="J40" i="8" s="1"/>
  <c r="J23" i="8"/>
  <c r="J45" i="8" s="1"/>
  <c r="M101" i="8"/>
  <c r="M100" i="8" s="1"/>
  <c r="M83" i="8"/>
  <c r="M105" i="8" s="1"/>
  <c r="I101" i="8"/>
  <c r="I100" i="8" s="1"/>
  <c r="I83" i="8"/>
  <c r="I105" i="8" s="1"/>
  <c r="V101" i="8"/>
  <c r="V100" i="8" s="1"/>
  <c r="V83" i="8"/>
  <c r="V105" i="8" s="1"/>
  <c r="K101" i="8"/>
  <c r="K100" i="8" s="1"/>
  <c r="K83" i="8"/>
  <c r="K105" i="8" s="1"/>
  <c r="J83" i="8"/>
  <c r="J105" i="8" s="1"/>
  <c r="J101" i="8"/>
  <c r="J100" i="8" s="1"/>
  <c r="F41" i="8"/>
  <c r="F40" i="8" s="1"/>
  <c r="F23" i="8"/>
  <c r="F45" i="8" s="1"/>
  <c r="AC41" i="8"/>
  <c r="AC40" i="8" s="1"/>
  <c r="AC23" i="8"/>
  <c r="AC45" i="8" s="1"/>
  <c r="I41" i="8"/>
  <c r="I40" i="8" s="1"/>
  <c r="I23" i="8"/>
  <c r="I45" i="8" s="1"/>
  <c r="W101" i="8"/>
  <c r="W100" i="8" s="1"/>
  <c r="W83" i="8"/>
  <c r="W105" i="8" s="1"/>
  <c r="V41" i="8"/>
  <c r="V40" i="8" s="1"/>
  <c r="V23" i="8"/>
  <c r="V45" i="8" s="1"/>
  <c r="L97" i="8"/>
  <c r="L82" i="8" s="1"/>
  <c r="L98" i="8" s="1"/>
  <c r="L99" i="8" s="1"/>
  <c r="Z98" i="8"/>
  <c r="Z99" i="8" s="1"/>
  <c r="Z101" i="8" s="1"/>
  <c r="Z100" i="8" s="1"/>
  <c r="N98" i="8"/>
  <c r="N99" i="8" s="1"/>
  <c r="N101" i="8" s="1"/>
  <c r="N100" i="8" s="1"/>
  <c r="R37" i="8"/>
  <c r="R22" i="8" s="1"/>
  <c r="R38" i="8" s="1"/>
  <c r="R39" i="8" s="1"/>
  <c r="S38" i="8"/>
  <c r="S39" i="8" s="1"/>
  <c r="S41" i="8" s="1"/>
  <c r="S40" i="8" s="1"/>
  <c r="K37" i="8"/>
  <c r="K22" i="8" s="1"/>
  <c r="K38" i="8" s="1"/>
  <c r="K39" i="8" s="1"/>
  <c r="T38" i="8"/>
  <c r="T39" i="8" s="1"/>
  <c r="T41" i="8" s="1"/>
  <c r="T40" i="8" s="1"/>
  <c r="P38" i="8"/>
  <c r="P39" i="8" s="1"/>
  <c r="P41" i="8" s="1"/>
  <c r="P40" i="8" s="1"/>
  <c r="G101" i="8"/>
  <c r="G100" i="8" s="1"/>
  <c r="G83" i="8"/>
  <c r="G105" i="8" s="1"/>
  <c r="H97" i="8"/>
  <c r="H82" i="8" s="1"/>
  <c r="H98" i="8" s="1"/>
  <c r="H99" i="8" s="1"/>
  <c r="AB101" i="8"/>
  <c r="AB100" i="8" s="1"/>
  <c r="AB83" i="8"/>
  <c r="AB105" i="8" s="1"/>
  <c r="R97" i="8"/>
  <c r="R82" i="8" s="1"/>
  <c r="R98" i="8" s="1"/>
  <c r="R99" i="8" s="1"/>
  <c r="Y98" i="8"/>
  <c r="Y99" i="8" s="1"/>
  <c r="Y101" i="8" s="1"/>
  <c r="Y100" i="8" s="1"/>
  <c r="Q98" i="8"/>
  <c r="Q99" i="8" s="1"/>
  <c r="Q101" i="8" s="1"/>
  <c r="Q100" i="8" s="1"/>
  <c r="X41" i="8"/>
  <c r="X40" i="8" s="1"/>
  <c r="Z38" i="8"/>
  <c r="Z39" i="8" s="1"/>
  <c r="Z41" i="8" s="1"/>
  <c r="Z40" i="8" s="1"/>
  <c r="Z23" i="8"/>
  <c r="Z45" i="8" s="1"/>
  <c r="N38" i="8"/>
  <c r="N39" i="8" s="1"/>
  <c r="N41" i="8" s="1"/>
  <c r="N40" i="8" s="1"/>
  <c r="Y38" i="8"/>
  <c r="Y39" i="8" s="1"/>
  <c r="Y41" i="8" s="1"/>
  <c r="Y40" i="8" s="1"/>
  <c r="Q38" i="8"/>
  <c r="Q39" i="8" s="1"/>
  <c r="Q41" i="8" s="1"/>
  <c r="Q40" i="8" s="1"/>
  <c r="T97" i="8"/>
  <c r="T82" i="8" s="1"/>
  <c r="O98" i="8"/>
  <c r="O99" i="8" s="1"/>
  <c r="O101" i="8" s="1"/>
  <c r="O100" i="8" s="1"/>
  <c r="E101" i="8"/>
  <c r="E100" i="8" s="1"/>
  <c r="E83" i="8"/>
  <c r="E105" i="8" s="1"/>
  <c r="O38" i="8"/>
  <c r="O39" i="8" s="1"/>
  <c r="O41" i="8" s="1"/>
  <c r="O40" i="8" s="1"/>
  <c r="H37" i="8"/>
  <c r="H22" i="8" s="1"/>
  <c r="H38" i="8" s="1"/>
  <c r="H39" i="8" s="1"/>
  <c r="M39" i="8"/>
  <c r="P97" i="8"/>
  <c r="P82" i="8" s="1"/>
  <c r="S98" i="8"/>
  <c r="S99" i="8" s="1"/>
  <c r="S101" i="8" s="1"/>
  <c r="S100" i="8" s="1"/>
  <c r="U98" i="8"/>
  <c r="U99" i="8" s="1"/>
  <c r="U101" i="8" s="1"/>
  <c r="U100" i="8" s="1"/>
  <c r="W41" i="8"/>
  <c r="W40" i="8" s="1"/>
  <c r="W23" i="8"/>
  <c r="W45" i="8" s="1"/>
  <c r="G41" i="8"/>
  <c r="G40" i="8" s="1"/>
  <c r="G23" i="8"/>
  <c r="G45" i="8" s="1"/>
  <c r="U38" i="8"/>
  <c r="U39" i="8" s="1"/>
  <c r="U41" i="8" s="1"/>
  <c r="U40" i="8" s="1"/>
  <c r="J50" i="10" l="1"/>
  <c r="J52" i="10"/>
  <c r="AC83" i="10"/>
  <c r="AC105" i="10" s="1"/>
  <c r="AC110" i="10" s="1"/>
  <c r="F23" i="10"/>
  <c r="F45" i="10" s="1"/>
  <c r="F50" i="10" s="1"/>
  <c r="W37" i="9"/>
  <c r="W22" i="9" s="1"/>
  <c r="W38" i="9" s="1"/>
  <c r="W39" i="9" s="1"/>
  <c r="W41" i="9" s="1"/>
  <c r="W40" i="9" s="1"/>
  <c r="S41" i="10"/>
  <c r="S40" i="10" s="1"/>
  <c r="S23" i="9"/>
  <c r="S45" i="9" s="1"/>
  <c r="S50" i="9" s="1"/>
  <c r="X41" i="10"/>
  <c r="X40" i="10" s="1"/>
  <c r="J41" i="10"/>
  <c r="J40" i="10" s="1"/>
  <c r="E41" i="10"/>
  <c r="E40" i="10" s="1"/>
  <c r="AC41" i="10"/>
  <c r="AC40" i="10" s="1"/>
  <c r="M83" i="10"/>
  <c r="M105" i="10" s="1"/>
  <c r="M110" i="10" s="1"/>
  <c r="M23" i="10"/>
  <c r="M45" i="10" s="1"/>
  <c r="M50" i="10" s="1"/>
  <c r="M39" i="10"/>
  <c r="M41" i="10" s="1"/>
  <c r="M40" i="10" s="1"/>
  <c r="H41" i="10"/>
  <c r="H40" i="10" s="1"/>
  <c r="I23" i="10"/>
  <c r="I45" i="10" s="1"/>
  <c r="I50" i="10" s="1"/>
  <c r="L99" i="10"/>
  <c r="L101" i="10" s="1"/>
  <c r="L100" i="10" s="1"/>
  <c r="P83" i="10"/>
  <c r="P105" i="10" s="1"/>
  <c r="P110" i="10" s="1"/>
  <c r="K23" i="10"/>
  <c r="K45" i="10" s="1"/>
  <c r="V23" i="10"/>
  <c r="V45" i="10" s="1"/>
  <c r="V50" i="10" s="1"/>
  <c r="X101" i="10"/>
  <c r="X100" i="10" s="1"/>
  <c r="X83" i="10"/>
  <c r="X105" i="10" s="1"/>
  <c r="X110" i="10" s="1"/>
  <c r="E101" i="10"/>
  <c r="E100" i="10" s="1"/>
  <c r="E83" i="10"/>
  <c r="E105" i="10" s="1"/>
  <c r="E110" i="10" s="1"/>
  <c r="H101" i="10"/>
  <c r="H100" i="10" s="1"/>
  <c r="H83" i="10"/>
  <c r="H105" i="10" s="1"/>
  <c r="H110" i="10" s="1"/>
  <c r="F101" i="10"/>
  <c r="F100" i="10" s="1"/>
  <c r="F83" i="10"/>
  <c r="F105" i="10" s="1"/>
  <c r="F110" i="10" s="1"/>
  <c r="O83" i="10"/>
  <c r="O105" i="10" s="1"/>
  <c r="O110" i="10" s="1"/>
  <c r="O101" i="10"/>
  <c r="O100" i="10" s="1"/>
  <c r="I101" i="10"/>
  <c r="I100" i="10" s="1"/>
  <c r="I83" i="10"/>
  <c r="I105" i="10" s="1"/>
  <c r="I110" i="10" s="1"/>
  <c r="R83" i="10"/>
  <c r="R105" i="10" s="1"/>
  <c r="R110" i="10" s="1"/>
  <c r="R101" i="10"/>
  <c r="R100" i="10" s="1"/>
  <c r="O23" i="10"/>
  <c r="O45" i="10" s="1"/>
  <c r="O50" i="10" s="1"/>
  <c r="O41" i="10"/>
  <c r="O40" i="10" s="1"/>
  <c r="T41" i="10"/>
  <c r="T40" i="10" s="1"/>
  <c r="T23" i="10"/>
  <c r="T45" i="10" s="1"/>
  <c r="T50" i="10" s="1"/>
  <c r="S101" i="10"/>
  <c r="S100" i="10" s="1"/>
  <c r="S83" i="10"/>
  <c r="S105" i="10" s="1"/>
  <c r="S110" i="10" s="1"/>
  <c r="K98" i="10"/>
  <c r="K99" i="10" s="1"/>
  <c r="K101" i="10" s="1"/>
  <c r="K100" i="10" s="1"/>
  <c r="G41" i="10"/>
  <c r="G40" i="10" s="1"/>
  <c r="G23" i="10"/>
  <c r="G45" i="10" s="1"/>
  <c r="G50" i="10" s="1"/>
  <c r="N98" i="10"/>
  <c r="N99" i="10" s="1"/>
  <c r="N101" i="10" s="1"/>
  <c r="N100" i="10" s="1"/>
  <c r="W97" i="10"/>
  <c r="W82" i="10" s="1"/>
  <c r="W98" i="10" s="1"/>
  <c r="W99" i="10" s="1"/>
  <c r="Q23" i="10"/>
  <c r="Q45" i="10" s="1"/>
  <c r="Q50" i="10" s="1"/>
  <c r="V98" i="10"/>
  <c r="V99" i="10" s="1"/>
  <c r="V101" i="10" s="1"/>
  <c r="V100" i="10" s="1"/>
  <c r="W41" i="10"/>
  <c r="W40" i="10" s="1"/>
  <c r="W23" i="10"/>
  <c r="W45" i="10" s="1"/>
  <c r="W50" i="10" s="1"/>
  <c r="N23" i="10"/>
  <c r="N45" i="10" s="1"/>
  <c r="N50" i="10" s="1"/>
  <c r="U98" i="10"/>
  <c r="U99" i="10" s="1"/>
  <c r="U101" i="10" s="1"/>
  <c r="U100" i="10" s="1"/>
  <c r="J101" i="10"/>
  <c r="J100" i="10" s="1"/>
  <c r="J83" i="10"/>
  <c r="J105" i="10" s="1"/>
  <c r="G101" i="10"/>
  <c r="G100" i="10" s="1"/>
  <c r="G83" i="10"/>
  <c r="G105" i="10" s="1"/>
  <c r="G110" i="10" s="1"/>
  <c r="U38" i="10"/>
  <c r="U39" i="10" s="1"/>
  <c r="U41" i="10" s="1"/>
  <c r="U40" i="10" s="1"/>
  <c r="P23" i="10"/>
  <c r="P45" i="10" s="1"/>
  <c r="P50" i="10" s="1"/>
  <c r="Q98" i="10"/>
  <c r="Q99" i="10" s="1"/>
  <c r="Q101" i="10" s="1"/>
  <c r="Q100" i="10" s="1"/>
  <c r="O23" i="9"/>
  <c r="O45" i="9" s="1"/>
  <c r="O50" i="9" s="1"/>
  <c r="T23" i="9"/>
  <c r="T45" i="9" s="1"/>
  <c r="T50" i="9" s="1"/>
  <c r="P83" i="9"/>
  <c r="P105" i="9" s="1"/>
  <c r="P110" i="9" s="1"/>
  <c r="P23" i="9"/>
  <c r="P45" i="9" s="1"/>
  <c r="P50" i="9" s="1"/>
  <c r="N23" i="9"/>
  <c r="N45" i="9" s="1"/>
  <c r="N50" i="9" s="1"/>
  <c r="I23" i="9"/>
  <c r="I45" i="9" s="1"/>
  <c r="I50" i="9" s="1"/>
  <c r="F23" i="9"/>
  <c r="F45" i="9" s="1"/>
  <c r="F50" i="9" s="1"/>
  <c r="G23" i="9"/>
  <c r="G45" i="9" s="1"/>
  <c r="G50" i="9" s="1"/>
  <c r="F101" i="9"/>
  <c r="F100" i="9" s="1"/>
  <c r="F83" i="9"/>
  <c r="F105" i="9" s="1"/>
  <c r="F110" i="9" s="1"/>
  <c r="R41" i="9"/>
  <c r="R40" i="9" s="1"/>
  <c r="W101" i="9"/>
  <c r="W100" i="9" s="1"/>
  <c r="W83" i="9"/>
  <c r="W105" i="9" s="1"/>
  <c r="W110" i="9" s="1"/>
  <c r="H101" i="9"/>
  <c r="H100" i="9" s="1"/>
  <c r="H83" i="9"/>
  <c r="H105" i="9" s="1"/>
  <c r="H110" i="9" s="1"/>
  <c r="AC41" i="9"/>
  <c r="AC40" i="9" s="1"/>
  <c r="AC23" i="9"/>
  <c r="AC45" i="9" s="1"/>
  <c r="AC50" i="9" s="1"/>
  <c r="O83" i="9"/>
  <c r="O105" i="9" s="1"/>
  <c r="O110" i="9" s="1"/>
  <c r="O101" i="9"/>
  <c r="O100" i="9" s="1"/>
  <c r="N98" i="9"/>
  <c r="N99" i="9" s="1"/>
  <c r="N101" i="9" s="1"/>
  <c r="N100" i="9" s="1"/>
  <c r="V98" i="9"/>
  <c r="V99" i="9" s="1"/>
  <c r="V101" i="9" s="1"/>
  <c r="V100" i="9" s="1"/>
  <c r="M83" i="9"/>
  <c r="M105" i="9" s="1"/>
  <c r="M110" i="9" s="1"/>
  <c r="V23" i="9"/>
  <c r="V45" i="9" s="1"/>
  <c r="V50" i="9" s="1"/>
  <c r="X41" i="9"/>
  <c r="X40" i="9" s="1"/>
  <c r="X23" i="9"/>
  <c r="X45" i="9" s="1"/>
  <c r="X50" i="9" s="1"/>
  <c r="U23" i="9"/>
  <c r="U45" i="9" s="1"/>
  <c r="U50" i="9" s="1"/>
  <c r="U98" i="9"/>
  <c r="U99" i="9" s="1"/>
  <c r="U101" i="9" s="1"/>
  <c r="U100" i="9" s="1"/>
  <c r="J101" i="9"/>
  <c r="J100" i="9" s="1"/>
  <c r="J83" i="9"/>
  <c r="J105" i="9" s="1"/>
  <c r="J110" i="9" s="1"/>
  <c r="E101" i="9"/>
  <c r="E100" i="9" s="1"/>
  <c r="E83" i="9"/>
  <c r="E105" i="9" s="1"/>
  <c r="E110" i="9" s="1"/>
  <c r="K83" i="9"/>
  <c r="K105" i="9" s="1"/>
  <c r="K110" i="9" s="1"/>
  <c r="K23" i="9"/>
  <c r="K45" i="9" s="1"/>
  <c r="K50" i="9" s="1"/>
  <c r="L23" i="9"/>
  <c r="L45" i="9" s="1"/>
  <c r="L50" i="9" s="1"/>
  <c r="L83" i="9"/>
  <c r="L105" i="9" s="1"/>
  <c r="L110" i="9" s="1"/>
  <c r="Q83" i="9"/>
  <c r="Q105" i="9" s="1"/>
  <c r="Q110" i="9" s="1"/>
  <c r="M23" i="9"/>
  <c r="M45" i="9" s="1"/>
  <c r="M50" i="9" s="1"/>
  <c r="AA101" i="8"/>
  <c r="AA100" i="8" s="1"/>
  <c r="AA83" i="8"/>
  <c r="AA105" i="8" s="1"/>
  <c r="AA41" i="8"/>
  <c r="AA40" i="8" s="1"/>
  <c r="AA23" i="8"/>
  <c r="AA45" i="8" s="1"/>
  <c r="L23" i="8"/>
  <c r="L45" i="8" s="1"/>
  <c r="U23" i="8"/>
  <c r="U45" i="8" s="1"/>
  <c r="AB41" i="8"/>
  <c r="AB40" i="8" s="1"/>
  <c r="AB23" i="8"/>
  <c r="AB45" i="8" s="1"/>
  <c r="X101" i="8"/>
  <c r="X100" i="8" s="1"/>
  <c r="X83" i="8"/>
  <c r="X105" i="8" s="1"/>
  <c r="S83" i="8"/>
  <c r="S105" i="8" s="1"/>
  <c r="Q83" i="8"/>
  <c r="Q105" i="8" s="1"/>
  <c r="Y23" i="8"/>
  <c r="Y45" i="8" s="1"/>
  <c r="T23" i="8"/>
  <c r="T45" i="8" s="1"/>
  <c r="S23" i="8"/>
  <c r="S45" i="8" s="1"/>
  <c r="L101" i="8"/>
  <c r="L100" i="8" s="1"/>
  <c r="L83" i="8"/>
  <c r="L105" i="8" s="1"/>
  <c r="H41" i="8"/>
  <c r="H40" i="8" s="1"/>
  <c r="H23" i="8"/>
  <c r="H45" i="8" s="1"/>
  <c r="R41" i="8"/>
  <c r="R40" i="8" s="1"/>
  <c r="R23" i="8"/>
  <c r="R45" i="8" s="1"/>
  <c r="R101" i="8"/>
  <c r="R100" i="8" s="1"/>
  <c r="R83" i="8"/>
  <c r="R105" i="8" s="1"/>
  <c r="K41" i="8"/>
  <c r="K40" i="8" s="1"/>
  <c r="K23" i="8"/>
  <c r="K45" i="8" s="1"/>
  <c r="T98" i="8"/>
  <c r="T99" i="8" s="1"/>
  <c r="T101" i="8" s="1"/>
  <c r="T100" i="8" s="1"/>
  <c r="Z83" i="8"/>
  <c r="Z105" i="8" s="1"/>
  <c r="P98" i="8"/>
  <c r="P99" i="8" s="1"/>
  <c r="P101" i="8" s="1"/>
  <c r="P100" i="8" s="1"/>
  <c r="O23" i="8"/>
  <c r="O45" i="8" s="1"/>
  <c r="O83" i="8"/>
  <c r="O105" i="8" s="1"/>
  <c r="Q23" i="8"/>
  <c r="Q45" i="8" s="1"/>
  <c r="N23" i="8"/>
  <c r="N45" i="8" s="1"/>
  <c r="Y83" i="8"/>
  <c r="Y105" i="8" s="1"/>
  <c r="P23" i="8"/>
  <c r="P45" i="8" s="1"/>
  <c r="E41" i="8"/>
  <c r="E40" i="8" s="1"/>
  <c r="E23" i="8"/>
  <c r="E45" i="8" s="1"/>
  <c r="N83" i="8"/>
  <c r="N105" i="8" s="1"/>
  <c r="U83" i="8"/>
  <c r="U105" i="8" s="1"/>
  <c r="M41" i="8"/>
  <c r="M40" i="8" s="1"/>
  <c r="M23" i="8"/>
  <c r="M45" i="8" s="1"/>
  <c r="H101" i="8"/>
  <c r="H100" i="8" s="1"/>
  <c r="H83" i="8"/>
  <c r="H105" i="8" s="1"/>
  <c r="J110" i="10" l="1"/>
  <c r="J112" i="10"/>
  <c r="K50" i="10"/>
  <c r="K52" i="10"/>
  <c r="W23" i="9"/>
  <c r="W45" i="9" s="1"/>
  <c r="W50" i="9" s="1"/>
  <c r="V83" i="10"/>
  <c r="V105" i="10" s="1"/>
  <c r="V110" i="10" s="1"/>
  <c r="U83" i="10"/>
  <c r="U105" i="10" s="1"/>
  <c r="U110" i="10" s="1"/>
  <c r="K83" i="10"/>
  <c r="K105" i="10" s="1"/>
  <c r="U23" i="10"/>
  <c r="U45" i="10" s="1"/>
  <c r="U50" i="10" s="1"/>
  <c r="W101" i="10"/>
  <c r="W100" i="10" s="1"/>
  <c r="W83" i="10"/>
  <c r="W105" i="10" s="1"/>
  <c r="W110" i="10" s="1"/>
  <c r="N83" i="10"/>
  <c r="N105" i="10" s="1"/>
  <c r="N110" i="10" s="1"/>
  <c r="Q83" i="10"/>
  <c r="Q105" i="10" s="1"/>
  <c r="Q110" i="10" s="1"/>
  <c r="U83" i="9"/>
  <c r="U105" i="9" s="1"/>
  <c r="U110" i="9" s="1"/>
  <c r="N83" i="9"/>
  <c r="N105" i="9" s="1"/>
  <c r="N110" i="9" s="1"/>
  <c r="V83" i="9"/>
  <c r="V105" i="9" s="1"/>
  <c r="V110" i="9" s="1"/>
  <c r="P83" i="8"/>
  <c r="P105" i="8" s="1"/>
  <c r="T83" i="8"/>
  <c r="T105" i="8" s="1"/>
  <c r="K110" i="10" l="1"/>
  <c r="K112" i="10"/>
</calcChain>
</file>

<file path=xl/sharedStrings.xml><?xml version="1.0" encoding="utf-8"?>
<sst xmlns="http://schemas.openxmlformats.org/spreadsheetml/2006/main" count="2943" uniqueCount="214">
  <si>
    <t>Contact Basic Plan (Standard)</t>
  </si>
  <si>
    <t>Flick Energy Off Peak (Standard)</t>
  </si>
  <si>
    <t>Mercury Everyday Rates (Standard)</t>
  </si>
  <si>
    <t>Variable charge type</t>
  </si>
  <si>
    <t>Peak &amp; Off Peak</t>
  </si>
  <si>
    <t>Peak , Off Peak &amp; Shoulder</t>
  </si>
  <si>
    <t>Daily charge (Fixed charge)</t>
  </si>
  <si>
    <t>Variable charges</t>
  </si>
  <si>
    <t>AE levy / kwh</t>
  </si>
  <si>
    <t>Inclusive charge</t>
  </si>
  <si>
    <t>Peak</t>
  </si>
  <si>
    <t>Off peak</t>
  </si>
  <si>
    <t xml:space="preserve">Peak </t>
  </si>
  <si>
    <t>Off peak shoulder</t>
  </si>
  <si>
    <t>Off peak night</t>
  </si>
  <si>
    <t>Cash discounts</t>
  </si>
  <si>
    <t>% Discounts</t>
  </si>
  <si>
    <t>Discount Description</t>
  </si>
  <si>
    <t>.</t>
  </si>
  <si>
    <t>Daily Charge w/GST</t>
  </si>
  <si>
    <t>Variable Charge w/GST</t>
  </si>
  <si>
    <t>Annual Price incl. GST</t>
  </si>
  <si>
    <t>Annual price after discounts</t>
  </si>
  <si>
    <t>Annual Consumption kWh</t>
  </si>
  <si>
    <t>Type of variable charge</t>
  </si>
  <si>
    <t>(Calc) Prorated factor Peak &amp; offpeak</t>
  </si>
  <si>
    <t>(Calc) Prorated factor Peak &amp; Shoulder &amp; offpeak</t>
  </si>
  <si>
    <t>Total Variable charges inc GST</t>
  </si>
  <si>
    <t>Annual variable charge inc GST</t>
  </si>
  <si>
    <t>Total Discounts</t>
  </si>
  <si>
    <t>Daily charge (Fixed charge) inc GST</t>
  </si>
  <si>
    <t>AE levy / kwh inc GST</t>
  </si>
  <si>
    <t>Inclusive charge inc GST</t>
  </si>
  <si>
    <t>Constants</t>
  </si>
  <si>
    <t>Tax factor</t>
  </si>
  <si>
    <t>Fixed</t>
  </si>
  <si>
    <t>Open</t>
  </si>
  <si>
    <t>Contact Everyday Bonus Fixed (Standard)</t>
  </si>
  <si>
    <t>Trustpower (Standard)</t>
  </si>
  <si>
    <t>Electric Kiwi - Stay Ahead 200 (Standard)</t>
  </si>
  <si>
    <t>Fixed (12 months)</t>
  </si>
  <si>
    <t>Genesis Energy Plus (Standard)</t>
  </si>
  <si>
    <t>Open or Fixed</t>
  </si>
  <si>
    <t>Ecotricity Eco Saver (Standard)</t>
  </si>
  <si>
    <t>Contact Basic (Low)</t>
  </si>
  <si>
    <t>Contact Everyday Bonus Fixed (Low)</t>
  </si>
  <si>
    <t>Ecotricity Low Eco Saver (Low)</t>
  </si>
  <si>
    <t>Ecotricity Low user (Low)</t>
  </si>
  <si>
    <t>Electric Kiwi - Kiwi (Low)</t>
  </si>
  <si>
    <t>Electric Kiwi - Loyal Kiwi (Low)</t>
  </si>
  <si>
    <t>Electric Kiwi - MoveMaster (Low)</t>
  </si>
  <si>
    <t>Electric Kiwi - Stay Ahead 200 (Low)</t>
  </si>
  <si>
    <t>Flick Energy Flat (Low)</t>
  </si>
  <si>
    <t>Flick Energy Off Peak (Low)</t>
  </si>
  <si>
    <t>Frank Energy (Low)</t>
  </si>
  <si>
    <t>Genesis Energy Basic (Low)</t>
  </si>
  <si>
    <t>Genesis Energy Plus (Low)</t>
  </si>
  <si>
    <t>Globug (Low)</t>
  </si>
  <si>
    <t>Mercury Everyday Rates (Low)</t>
  </si>
  <si>
    <t>Nova Energy (Low)</t>
  </si>
  <si>
    <t>Powershop (Low)</t>
  </si>
  <si>
    <t>Trustpower (Low)</t>
  </si>
  <si>
    <t>Ecotricity Eco Anytime (Standard)</t>
  </si>
  <si>
    <t>Electric Kiwi - Kiwi (Standard)</t>
  </si>
  <si>
    <t>Electric Kiwi - Loyal Kiwi (Standard)</t>
  </si>
  <si>
    <t>Electric Kiwi - MoveMaster (Standard)</t>
  </si>
  <si>
    <t>Flick Energy Flat (Standard)</t>
  </si>
  <si>
    <t>Frank Energy (Standard)</t>
  </si>
  <si>
    <t>Genesis Energy Basic (Standard)</t>
  </si>
  <si>
    <t>Globug (Standard)</t>
  </si>
  <si>
    <t>Nova Energy (Standard)</t>
  </si>
  <si>
    <t>Powershop (Standard)</t>
  </si>
  <si>
    <t>Octopus Fixed (Low)</t>
  </si>
  <si>
    <t>Slingshot (Low)</t>
  </si>
  <si>
    <t>Octopus Fixed (Standard)</t>
  </si>
  <si>
    <t>Slingshot (Standard)</t>
  </si>
  <si>
    <t>Annual Charge estimate</t>
  </si>
  <si>
    <t>Contract - Fixed Term or Open?</t>
  </si>
  <si>
    <t>Fixed daily charge inc GST</t>
  </si>
  <si>
    <t>Annual Fixed charge inc GST</t>
  </si>
  <si>
    <t>Annual price (fixed + variable) inc GST</t>
  </si>
  <si>
    <t>Low</t>
  </si>
  <si>
    <t>Standard</t>
  </si>
  <si>
    <t>Total Variable charges exc GST</t>
  </si>
  <si>
    <t>Data input section</t>
  </si>
  <si>
    <t>Summary</t>
  </si>
  <si>
    <t>Variable Charges</t>
  </si>
  <si>
    <t>Monthly price after discount inc GST</t>
  </si>
  <si>
    <t>EA Levy</t>
  </si>
  <si>
    <t>Totals</t>
  </si>
  <si>
    <t>Detailed calculation</t>
  </si>
  <si>
    <t>Discounts</t>
  </si>
  <si>
    <t>Contract info</t>
  </si>
  <si>
    <t>Ranking Section</t>
  </si>
  <si>
    <t>Contract term</t>
  </si>
  <si>
    <t>Peak Off Peak &amp; Shoulder</t>
  </si>
  <si>
    <t>Inclusive</t>
  </si>
  <si>
    <t>Porviders that quote with GST&gt;&gt;</t>
  </si>
  <si>
    <t>Meridian No Fixed Term (Standard)</t>
  </si>
  <si>
    <t>Meridian 2- year contract (Standard)</t>
  </si>
  <si>
    <t>Fixed (24 months)</t>
  </si>
  <si>
    <t>Discount description</t>
  </si>
  <si>
    <t>Plan name</t>
  </si>
  <si>
    <t>Term type</t>
  </si>
  <si>
    <t>Plan type</t>
  </si>
  <si>
    <t>Octopus Flexi (Standard)</t>
  </si>
  <si>
    <t>Octopus Flexi (Low)</t>
  </si>
  <si>
    <t>Monthly price after discount exc GST</t>
  </si>
  <si>
    <t>https://www.genesisenergy.co.nz/terms/plus-plan-rewards-and-discounts-terms</t>
  </si>
  <si>
    <t>$20 off on every $200 top up (10% discount)</t>
  </si>
  <si>
    <t>$150 credit for new customers upon online signup</t>
  </si>
  <si>
    <t>Meridian 2- year contract (Low)</t>
  </si>
  <si>
    <t>Meridian No Fixed Term (Low)</t>
  </si>
  <si>
    <t>https://www.meridianenergy.co.nz/for-home/terms-and-conditions#Welcome-credit</t>
  </si>
  <si>
    <t>https://www.slingshot.co.nz/terms-and-conditions/promotional-terms</t>
  </si>
  <si>
    <t>2% off for ebilling and direct debit</t>
  </si>
  <si>
    <t>Fixed 12 months</t>
  </si>
  <si>
    <t>Energy Provider and Plan</t>
  </si>
  <si>
    <t>Discount ID</t>
  </si>
  <si>
    <t>DISC-01</t>
  </si>
  <si>
    <t>DISC-02</t>
  </si>
  <si>
    <t>DISC-03</t>
  </si>
  <si>
    <t>DISC-04</t>
  </si>
  <si>
    <t>DISC-05</t>
  </si>
  <si>
    <t>DISC-06</t>
  </si>
  <si>
    <t>DISC-07</t>
  </si>
  <si>
    <t>DISC-08</t>
  </si>
  <si>
    <t>Open (prices fixed for 12 months)</t>
  </si>
  <si>
    <t>Mercury Fixed 1 year (Low)</t>
  </si>
  <si>
    <t>Mercury Fixed 1 year (Standard)</t>
  </si>
  <si>
    <t>Mercury Fixed 2 year (Low)</t>
  </si>
  <si>
    <t>Mercury Fixed 2 year (Standard)</t>
  </si>
  <si>
    <t>Auckland Standard Plans</t>
  </si>
  <si>
    <t>Auckland Low Plans</t>
  </si>
  <si>
    <t>City name</t>
  </si>
  <si>
    <t>Wellington</t>
  </si>
  <si>
    <t>Best plans for Wellington assuming annual consumption of 9094 kWh</t>
  </si>
  <si>
    <t>Wellington Standard Plans</t>
  </si>
  <si>
    <t>Wellington Low Plans</t>
  </si>
  <si>
    <t>Christchurch</t>
  </si>
  <si>
    <t>Best plans for Christchurch assuming annual consumption of 10210 kWh</t>
  </si>
  <si>
    <t>Christchurch Standard Plans</t>
  </si>
  <si>
    <t>Christchurch Low Plans</t>
  </si>
  <si>
    <t>Best plans for Christchurch assuming annual consumption of 8210 kWh</t>
  </si>
  <si>
    <t>Dunedin</t>
  </si>
  <si>
    <t>Best plans for Dunedin assuming annual consumption of 9916 kWh</t>
  </si>
  <si>
    <t>Best plans for Dunedin assuming annual consumption of 7916 kWh</t>
  </si>
  <si>
    <t>Hamilton</t>
  </si>
  <si>
    <t>Best plans for Hamilton assuming annual consumption of 8900 kWh</t>
  </si>
  <si>
    <t>Best plans for Hamilton assuming annual consumption of 6900 kWh</t>
  </si>
  <si>
    <t>Auckland</t>
  </si>
  <si>
    <t>Best plans for Wellington assuming annual consumption of 7094 kWh</t>
  </si>
  <si>
    <t>Best plans for Auckland assuming annual consumption of 9108 kWh</t>
  </si>
  <si>
    <t>Best plans for Auckland assuming annual consumption of 7108 kWh</t>
  </si>
  <si>
    <t>2% energy discount, energy prices fixed until April 2024, Bundle bonus: 1 month free internet when subscribing to broadband ($60+)</t>
  </si>
  <si>
    <t>Bundle bonus: 1 month free internet when subscribing to broadband ($60+)</t>
  </si>
  <si>
    <t xml:space="preserve"> 2% Direct Debit, 1%eBilling, 3% fixed term + $100 on 12 month sign up, free Power Shout hours</t>
  </si>
  <si>
    <t>$100 credit, 2% off for ebilling and direct debit, discounts apply for 1 year, prices fixed for 1 year</t>
  </si>
  <si>
    <t>$250 credit, 2% off for ebilling and direct debit,discounts apply for 2 years, prices fixed for 2 years</t>
  </si>
  <si>
    <t>12 weekends of free power (only if joining before 30th june 2023)</t>
  </si>
  <si>
    <t>BUND-01</t>
  </si>
  <si>
    <t>BUND-02</t>
  </si>
  <si>
    <t>$20 off Broadband per month for 12 months, $250 sign up bonus (Only for new customers taking out Unlimited broadband and Power bundle on a 12 month plan)</t>
  </si>
  <si>
    <t>BUND-03</t>
  </si>
  <si>
    <t>Offer for fixed contracts of power and broadband bundle: $50 joining credit plus free broadband for 6 months (on 12 months contract) or a joining reward (Samsung appliance) on 24 month contracts</t>
  </si>
  <si>
    <t>Dunedin Standard Plans</t>
  </si>
  <si>
    <t>Dunedin Low Plans</t>
  </si>
  <si>
    <t>Hamilton Standard Plans</t>
  </si>
  <si>
    <t>Hamilton Low Plans</t>
  </si>
  <si>
    <t>Mercury Open Term (Low)</t>
  </si>
  <si>
    <t>Mercury Open Term (Standard)</t>
  </si>
  <si>
    <t>Mercury 1 Year Fixed (Low)</t>
  </si>
  <si>
    <t>Mercury 1 Year Fixed (Standard)</t>
  </si>
  <si>
    <t>$200 account credit, prices fixed for 1 year, $150 Termination Fee applies</t>
  </si>
  <si>
    <t>BUND-04</t>
  </si>
  <si>
    <t>$50 account credit, prices fixed for 1 year, 6 months free broadband, 3 months free mobile</t>
  </si>
  <si>
    <t>Contact Broadband Bundle (Standard)</t>
  </si>
  <si>
    <t>Mercury Broadband Bundle (Low)</t>
  </si>
  <si>
    <t>Mercury Broadband Bundle (Standard)</t>
  </si>
  <si>
    <t>Contact Broadband Bundle (Low)</t>
  </si>
  <si>
    <t>BUND-05</t>
  </si>
  <si>
    <t>Contact Dream Charge (Standard)</t>
  </si>
  <si>
    <t>Contact Dream Charge (Low)</t>
  </si>
  <si>
    <t>BUND-06</t>
  </si>
  <si>
    <t>2degrees Bundle (Standard)</t>
  </si>
  <si>
    <t>2degrees Bundle (Low)</t>
  </si>
  <si>
    <t>Open / Fixed</t>
  </si>
  <si>
    <t>Only available when taking out selected broadband plans with 2degrees. $20 off broadband price per month.</t>
  </si>
  <si>
    <t>Moneyhub Special Discounts</t>
  </si>
  <si>
    <t>Electric Kiwi - Prepay 300 (Low)</t>
  </si>
  <si>
    <t>Electric Kiwi - Prepay 300 (Standard)</t>
  </si>
  <si>
    <t>BUND-07</t>
  </si>
  <si>
    <t>Moneyhub additional discount</t>
  </si>
  <si>
    <t>Moneyhub Joining credit</t>
  </si>
  <si>
    <t>Must be bundled with an Electric Kiwi Broadband plan and paid in advance. Not possible to only sign up to this energy plan without one of their broadband services.</t>
  </si>
  <si>
    <t>Additional Moneyhub Discount %</t>
  </si>
  <si>
    <t>Additional Moneyhub Joining Credit</t>
  </si>
  <si>
    <t xml:space="preserve">Annual Pice after Moneyhub Special offers </t>
  </si>
  <si>
    <t>Z Fuel back home (Standard)</t>
  </si>
  <si>
    <t>Z EV at home (Standard)</t>
  </si>
  <si>
    <t>Z Fuel back home (Low)</t>
  </si>
  <si>
    <t>Z EV at home (Low)</t>
  </si>
  <si>
    <t>50 litres of fuel upon joining, plus 5 litres per $100 of energy used. Averaged price per liter at $2.5 for calculations</t>
  </si>
  <si>
    <t>DISC-09</t>
  </si>
  <si>
    <t>x</t>
  </si>
  <si>
    <t>Ecotricity ecoWHOLESALE (Standard)</t>
  </si>
  <si>
    <t>Ecotricity ecoSAVER (Standard)</t>
  </si>
  <si>
    <t>Ecotricity Low ecoSAVER (Low)</t>
  </si>
  <si>
    <t>Ecotricity Low ecoWHOLESALE (Low)</t>
  </si>
  <si>
    <t>$200 credit upon joining, prices fixed for 24 months</t>
  </si>
  <si>
    <t>$10 monthly credit, variable rates during the year, open contract</t>
  </si>
  <si>
    <t>DISC-xx</t>
  </si>
  <si>
    <t xml:space="preserve">Special discounted energy and broadband prices (4G 300 GB for $65, Fast Fibre for $80)  </t>
  </si>
  <si>
    <t>DISC-10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</si>
</sst>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_-[$$-409]* #,##0.0000_ ;_-[$$-409]* \-#,##0.00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5" fillId="6" borderId="0" xfId="0" applyFont="1" applyFill="1"/>
    <xf numFmtId="0" fontId="0" fillId="7" borderId="0" xfId="0" applyFill="1"/>
    <xf numFmtId="0" fontId="0" fillId="9" borderId="0" xfId="0" applyFill="1"/>
    <xf numFmtId="164" fontId="0" fillId="9" borderId="0" xfId="0" applyNumberFormat="1" applyFill="1"/>
    <xf numFmtId="0" fontId="0" fillId="13" borderId="0" xfId="0" applyFill="1"/>
    <xf numFmtId="165" fontId="0" fillId="13" borderId="0" xfId="0" applyNumberFormat="1" applyFill="1"/>
    <xf numFmtId="0" fontId="3" fillId="13" borderId="0" xfId="0" applyFont="1" applyFill="1" applyAlignment="1">
      <alignment horizontal="left" vertical="center"/>
    </xf>
    <xf numFmtId="0" fontId="0" fillId="14" borderId="0" xfId="0" applyFill="1"/>
    <xf numFmtId="164" fontId="0" fillId="14" borderId="0" xfId="0" applyNumberFormat="1" applyFill="1"/>
    <xf numFmtId="0" fontId="0" fillId="4" borderId="0" xfId="0" applyFill="1"/>
    <xf numFmtId="0" fontId="0" fillId="16" borderId="0" xfId="0" applyFill="1"/>
    <xf numFmtId="0" fontId="5" fillId="16" borderId="0" xfId="0" applyFont="1" applyFill="1"/>
    <xf numFmtId="164" fontId="0" fillId="16" borderId="0" xfId="0" applyNumberFormat="1" applyFill="1"/>
    <xf numFmtId="0" fontId="0" fillId="18" borderId="0" xfId="0" applyFill="1"/>
    <xf numFmtId="164" fontId="0" fillId="18" borderId="0" xfId="0" applyNumberFormat="1" applyFill="1"/>
    <xf numFmtId="0" fontId="0" fillId="19" borderId="0" xfId="0" applyFill="1"/>
    <xf numFmtId="165" fontId="0" fillId="19" borderId="0" xfId="0" applyNumberFormat="1" applyFill="1"/>
    <xf numFmtId="164" fontId="0" fillId="19" borderId="0" xfId="0" applyNumberFormat="1" applyFill="1"/>
    <xf numFmtId="165" fontId="0" fillId="20" borderId="0" xfId="0" applyNumberFormat="1" applyFill="1"/>
    <xf numFmtId="164" fontId="0" fillId="20" borderId="0" xfId="0" applyNumberFormat="1" applyFill="1"/>
    <xf numFmtId="0" fontId="0" fillId="6" borderId="0" xfId="0" applyFill="1"/>
    <xf numFmtId="0" fontId="4" fillId="6" borderId="0" xfId="0" applyFont="1" applyFill="1"/>
    <xf numFmtId="0" fontId="0" fillId="10" borderId="0" xfId="0" applyFill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65" fontId="0" fillId="14" borderId="0" xfId="0" applyNumberFormat="1" applyFill="1"/>
    <xf numFmtId="9" fontId="0" fillId="14" borderId="0" xfId="1" applyFont="1" applyFill="1"/>
    <xf numFmtId="0" fontId="0" fillId="2" borderId="0" xfId="0" applyFill="1"/>
    <xf numFmtId="165" fontId="0" fillId="2" borderId="0" xfId="0" applyNumberFormat="1" applyFill="1"/>
    <xf numFmtId="0" fontId="0" fillId="23" borderId="0" xfId="0" applyFill="1"/>
    <xf numFmtId="164" fontId="0" fillId="23" borderId="0" xfId="0" applyNumberFormat="1" applyFill="1"/>
    <xf numFmtId="0" fontId="0" fillId="8" borderId="0" xfId="0" applyFill="1"/>
    <xf numFmtId="0" fontId="3" fillId="7" borderId="0" xfId="0" applyFont="1" applyFill="1" applyAlignment="1">
      <alignment horizontal="left" vertical="center" wrapText="1"/>
    </xf>
    <xf numFmtId="0" fontId="5" fillId="22" borderId="0" xfId="0" applyFont="1" applyFill="1"/>
    <xf numFmtId="0" fontId="3" fillId="22" borderId="0" xfId="0" applyFont="1" applyFill="1" applyAlignment="1">
      <alignment horizontal="left" vertical="center" wrapText="1"/>
    </xf>
    <xf numFmtId="9" fontId="0" fillId="14" borderId="0" xfId="0" applyNumberFormat="1" applyFill="1"/>
    <xf numFmtId="0" fontId="10" fillId="0" borderId="0" xfId="2"/>
    <xf numFmtId="0" fontId="0" fillId="25" borderId="0" xfId="0" applyFill="1"/>
    <xf numFmtId="164" fontId="0" fillId="0" borderId="0" xfId="0" applyNumberFormat="1"/>
    <xf numFmtId="0" fontId="0" fillId="0" borderId="1" xfId="0" applyBorder="1"/>
    <xf numFmtId="164" fontId="5" fillId="6" borderId="0" xfId="0" applyNumberFormat="1" applyFont="1" applyFill="1"/>
    <xf numFmtId="165" fontId="0" fillId="15" borderId="0" xfId="0" applyNumberFormat="1" applyFill="1"/>
    <xf numFmtId="0" fontId="0" fillId="26" borderId="0" xfId="0" applyFill="1"/>
    <xf numFmtId="164" fontId="0" fillId="0" borderId="1" xfId="0" applyNumberFormat="1" applyBorder="1"/>
    <xf numFmtId="0" fontId="0" fillId="5" borderId="0" xfId="0" applyFill="1"/>
    <xf numFmtId="165" fontId="0" fillId="18" borderId="0" xfId="0" applyNumberFormat="1" applyFill="1"/>
    <xf numFmtId="165" fontId="0" fillId="10" borderId="0" xfId="0" applyNumberFormat="1" applyFill="1"/>
    <xf numFmtId="9" fontId="0" fillId="18" borderId="0" xfId="1" applyFont="1" applyFill="1"/>
    <xf numFmtId="9" fontId="0" fillId="18" borderId="0" xfId="0" applyNumberFormat="1" applyFill="1"/>
    <xf numFmtId="0" fontId="0" fillId="27" borderId="0" xfId="0" applyFill="1"/>
    <xf numFmtId="0" fontId="3" fillId="10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horizontal="left" vertical="center"/>
    </xf>
    <xf numFmtId="0" fontId="0" fillId="17" borderId="0" xfId="0" applyFill="1"/>
    <xf numFmtId="0" fontId="0" fillId="28" borderId="1" xfId="0" applyFill="1" applyBorder="1"/>
    <xf numFmtId="0" fontId="0" fillId="28" borderId="0" xfId="0" applyFill="1"/>
    <xf numFmtId="164" fontId="0" fillId="28" borderId="0" xfId="0" applyNumberFormat="1" applyFill="1"/>
    <xf numFmtId="0" fontId="0" fillId="22" borderId="0" xfId="0" applyFill="1"/>
    <xf numFmtId="0" fontId="0" fillId="24" borderId="0" xfId="0" applyFill="1"/>
    <xf numFmtId="9" fontId="0" fillId="0" borderId="1" xfId="1" applyFont="1" applyBorder="1"/>
    <xf numFmtId="164" fontId="0" fillId="27" borderId="0" xfId="0" applyNumberFormat="1" applyFill="1"/>
    <xf numFmtId="164" fontId="0" fillId="17" borderId="0" xfId="0" applyNumberFormat="1" applyFill="1"/>
    <xf numFmtId="9" fontId="0" fillId="0" borderId="0" xfId="1" applyFont="1"/>
    <xf numFmtId="9" fontId="0" fillId="27" borderId="0" xfId="1" applyFont="1" applyFill="1"/>
    <xf numFmtId="9" fontId="0" fillId="17" borderId="0" xfId="1" applyFont="1" applyFill="1"/>
    <xf numFmtId="164" fontId="0" fillId="26" borderId="0" xfId="0" applyNumberFormat="1" applyFill="1"/>
    <xf numFmtId="9" fontId="0" fillId="0" borderId="0" xfId="1" applyFont="1" applyBorder="1"/>
    <xf numFmtId="164" fontId="0" fillId="22" borderId="0" xfId="0" applyNumberFormat="1" applyFill="1"/>
    <xf numFmtId="164" fontId="0" fillId="29" borderId="0" xfId="0" applyNumberFormat="1" applyFill="1"/>
    <xf numFmtId="9" fontId="0" fillId="22" borderId="0" xfId="1" applyFont="1" applyFill="1"/>
    <xf numFmtId="9" fontId="0" fillId="14" borderId="0" xfId="1" applyFont="1" applyFill="1" applyBorder="1"/>
    <xf numFmtId="0" fontId="12" fillId="6" borderId="0" xfId="0" applyFont="1" applyFill="1"/>
    <xf numFmtId="0" fontId="12" fillId="0" borderId="0" xfId="0" applyFont="1"/>
    <xf numFmtId="0" fontId="12" fillId="25" borderId="0" xfId="0" applyFont="1" applyFill="1"/>
    <xf numFmtId="0" fontId="0" fillId="30" borderId="0" xfId="0" applyFill="1"/>
    <xf numFmtId="165" fontId="0" fillId="30" borderId="0" xfId="0" applyNumberFormat="1" applyFill="1"/>
    <xf numFmtId="164" fontId="0" fillId="30" borderId="0" xfId="0" applyNumberFormat="1" applyFill="1"/>
    <xf numFmtId="9" fontId="0" fillId="30" borderId="0" xfId="1" applyFont="1" applyFill="1"/>
    <xf numFmtId="0" fontId="0" fillId="25" borderId="1" xfId="0" applyFill="1" applyBorder="1"/>
    <xf numFmtId="164" fontId="0" fillId="25" borderId="1" xfId="0" applyNumberFormat="1" applyFill="1" applyBorder="1"/>
    <xf numFmtId="9" fontId="0" fillId="25" borderId="1" xfId="1" applyFont="1" applyFill="1" applyBorder="1"/>
    <xf numFmtId="164" fontId="0" fillId="28" borderId="1" xfId="0" applyNumberFormat="1" applyFill="1" applyBorder="1"/>
    <xf numFmtId="0" fontId="0" fillId="21" borderId="0" xfId="0" applyFill="1" applyAlignment="1">
      <alignment horizontal="center" vertical="center" textRotation="90"/>
    </xf>
    <xf numFmtId="0" fontId="8" fillId="11" borderId="0" xfId="0" applyFont="1" applyFill="1" applyAlignment="1">
      <alignment horizontal="center" textRotation="90"/>
    </xf>
    <xf numFmtId="0" fontId="0" fillId="17" borderId="0" xfId="0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textRotation="90"/>
    </xf>
    <xf numFmtId="0" fontId="0" fillId="6" borderId="0" xfId="0" applyFill="1" applyAlignment="1">
      <alignment horizontal="center" vertical="center"/>
    </xf>
    <xf numFmtId="0" fontId="7" fillId="15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textRotation="90"/>
    </xf>
    <xf numFmtId="0" fontId="0" fillId="26" borderId="0" xfId="0" applyFill="1" applyAlignment="1">
      <alignment horizontal="center"/>
    </xf>
    <xf numFmtId="0" fontId="0" fillId="4" borderId="0" xfId="0" applyFill="1" applyAlignment="1">
      <alignment horizontal="center" vertical="center" textRotation="90"/>
    </xf>
    <xf numFmtId="0" fontId="6" fillId="12" borderId="0" xfId="0" applyFont="1" applyFill="1" applyAlignment="1">
      <alignment horizontal="center" textRotation="90"/>
    </xf>
    <xf numFmtId="0" fontId="2" fillId="5" borderId="0" xfId="0" applyFont="1" applyFill="1" applyAlignment="1">
      <alignment horizontal="center" vertical="center" textRotation="90"/>
    </xf>
    <xf numFmtId="0" fontId="9" fillId="15" borderId="0" xfId="0" applyFont="1" applyFill="1" applyAlignment="1">
      <alignment horizontal="center" textRotation="90"/>
    </xf>
    <xf numFmtId="0" fontId="0" fillId="16" borderId="0" xfId="0" applyFill="1" applyAlignment="1">
      <alignment horizontal="center" vertical="center" textRotation="90"/>
    </xf>
    <xf numFmtId="0" fontId="7" fillId="10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ingshot.co.nz/terms-and-conditions/promotional-terms" TargetMode="External"/><Relationship Id="rId2" Type="http://schemas.openxmlformats.org/officeDocument/2006/relationships/hyperlink" Target="https://www.meridianenergy.co.nz/for-home/terms-and-conditions" TargetMode="External"/><Relationship Id="rId1" Type="http://schemas.openxmlformats.org/officeDocument/2006/relationships/hyperlink" Target="https://www.genesisenergy.co.nz/terms/plus-plan-rewards-and-discounts-terms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B2D1-4DEC-4405-A07C-E1CAA3477109}">
  <sheetPr>
    <tabColor rgb="FFFFC000"/>
  </sheetPr>
  <dimension ref="A1:AC107"/>
  <sheetViews>
    <sheetView zoomScale="60" zoomScaleNormal="6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43" sqref="D43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6640625" customWidth="1"/>
    <col min="5" max="5" width="30.33203125" bestFit="1" customWidth="1"/>
    <col min="6" max="30" width="27.88671875" customWidth="1"/>
    <col min="31" max="31" width="32.6640625" bestFit="1" customWidth="1"/>
    <col min="32" max="33" width="27.88671875" customWidth="1"/>
    <col min="34" max="34" width="17.6640625" customWidth="1"/>
    <col min="35" max="35" width="31.6640625" customWidth="1"/>
    <col min="36" max="36" width="20.44140625" customWidth="1"/>
  </cols>
  <sheetData>
    <row r="1" spans="1:29" x14ac:dyDescent="0.3">
      <c r="A1" s="4"/>
      <c r="B1" s="91" t="s">
        <v>134</v>
      </c>
      <c r="C1" s="91"/>
      <c r="D1" s="4"/>
      <c r="E1" s="23" t="s">
        <v>0</v>
      </c>
      <c r="F1" s="23" t="s">
        <v>37</v>
      </c>
      <c r="G1" s="23" t="s">
        <v>62</v>
      </c>
      <c r="H1" s="23" t="s">
        <v>43</v>
      </c>
      <c r="I1" s="23" t="s">
        <v>63</v>
      </c>
      <c r="J1" s="23" t="s">
        <v>64</v>
      </c>
      <c r="K1" s="23" t="s">
        <v>65</v>
      </c>
      <c r="L1" s="23" t="s">
        <v>39</v>
      </c>
      <c r="M1" s="23" t="s">
        <v>66</v>
      </c>
      <c r="N1" s="23" t="s">
        <v>1</v>
      </c>
      <c r="O1" s="23" t="s">
        <v>67</v>
      </c>
      <c r="P1" s="23" t="s">
        <v>68</v>
      </c>
      <c r="Q1" s="23" t="s">
        <v>41</v>
      </c>
      <c r="R1" s="23" t="s">
        <v>69</v>
      </c>
      <c r="S1" s="23" t="s">
        <v>2</v>
      </c>
      <c r="T1" s="40" t="s">
        <v>129</v>
      </c>
      <c r="U1" s="40" t="s">
        <v>131</v>
      </c>
      <c r="V1" s="23" t="s">
        <v>99</v>
      </c>
      <c r="W1" s="23" t="s">
        <v>98</v>
      </c>
      <c r="X1" s="23" t="s">
        <v>70</v>
      </c>
      <c r="Y1" s="23" t="s">
        <v>74</v>
      </c>
      <c r="Z1" s="23" t="s">
        <v>105</v>
      </c>
      <c r="AA1" s="23" t="s">
        <v>71</v>
      </c>
      <c r="AB1" s="23" t="s">
        <v>75</v>
      </c>
      <c r="AC1" s="23" t="s">
        <v>38</v>
      </c>
    </row>
    <row r="2" spans="1:29" ht="15.6" x14ac:dyDescent="0.3">
      <c r="A2" s="87" t="s">
        <v>84</v>
      </c>
      <c r="B2" s="88" t="s">
        <v>92</v>
      </c>
      <c r="C2" s="88"/>
      <c r="D2" s="1" t="s">
        <v>94</v>
      </c>
      <c r="E2" s="30" t="str">
        <f>VLOOKUP(E1,'Plans terms &amp; discounts'!$A:$B,2,FALSE)</f>
        <v>Open</v>
      </c>
      <c r="F2" s="30" t="str">
        <f>VLOOKUP(F1,'Plans terms &amp; discounts'!$A:$B,2,FALSE)</f>
        <v>Fixed (12 months)</v>
      </c>
      <c r="G2" s="30" t="e">
        <f>VLOOKUP(G1,'Plans terms &amp; discounts'!$A:$B,2,FALSE)</f>
        <v>#N/A</v>
      </c>
      <c r="H2" s="30" t="e">
        <f>VLOOKUP(H1,'Plans terms &amp; discounts'!$A:$B,2,FALSE)</f>
        <v>#N/A</v>
      </c>
      <c r="I2" s="30" t="str">
        <f>VLOOKUP(I1,'Plans terms &amp; discounts'!$A:$B,2,FALSE)</f>
        <v>Open</v>
      </c>
      <c r="J2" s="30" t="e">
        <f>VLOOKUP(J1,'Plans terms &amp; discounts'!$A:$B,2,FALSE)</f>
        <v>#N/A</v>
      </c>
      <c r="K2" s="30" t="str">
        <f>VLOOKUP(K1,'Plans terms &amp; discounts'!$A:$B,2,FALSE)</f>
        <v>Open</v>
      </c>
      <c r="L2" s="30" t="e">
        <f>VLOOKUP(L1,'Plans terms &amp; discounts'!$A:$B,2,FALSE)</f>
        <v>#N/A</v>
      </c>
      <c r="M2" s="30" t="str">
        <f>VLOOKUP(M1,'Plans terms &amp; discounts'!$A:$B,2,FALSE)</f>
        <v>Open</v>
      </c>
      <c r="N2" s="30" t="str">
        <f>VLOOKUP(N1,'Plans terms &amp; discounts'!$A:$B,2,FALSE)</f>
        <v>Open</v>
      </c>
      <c r="O2" s="30" t="str">
        <f>VLOOKUP(O1,'Plans terms &amp; discounts'!$A:$B,2,FALSE)</f>
        <v>Open</v>
      </c>
      <c r="P2" s="30" t="str">
        <f>VLOOKUP(P1,'Plans terms &amp; discounts'!$A:$B,2,FALSE)</f>
        <v>Fixed (12 months)</v>
      </c>
      <c r="Q2" s="30" t="str">
        <f>VLOOKUP(Q1,'Plans terms &amp; discounts'!$A:$B,2,FALSE)</f>
        <v>Open or Fixed</v>
      </c>
      <c r="R2" s="30" t="str">
        <f>VLOOKUP(R1,'Plans terms &amp; discounts'!$A:$B,2,FALSE)</f>
        <v>Open</v>
      </c>
      <c r="S2" s="30" t="e">
        <f>VLOOKUP(S1,'Plans terms &amp; discounts'!$A:$B,2,FALSE)</f>
        <v>#N/A</v>
      </c>
      <c r="T2" s="30" t="e">
        <f>VLOOKUP(T1,'Plans terms &amp; discounts'!$A:$B,2,FALSE)</f>
        <v>#N/A</v>
      </c>
      <c r="U2" s="30" t="e">
        <f>VLOOKUP(U1,'Plans terms &amp; discounts'!$A:$B,2,FALSE)</f>
        <v>#N/A</v>
      </c>
      <c r="V2" s="30" t="str">
        <f>VLOOKUP(V1,'Plans terms &amp; discounts'!$A:$B,2,FALSE)</f>
        <v>Fixed (24 months)</v>
      </c>
      <c r="W2" s="30" t="str">
        <f>VLOOKUP(W1,'Plans terms &amp; discounts'!$A:$B,2,FALSE)</f>
        <v>Open</v>
      </c>
      <c r="X2" s="30" t="str">
        <f>VLOOKUP(X1,'Plans terms &amp; discounts'!$A:$B,2,FALSE)</f>
        <v>Open</v>
      </c>
      <c r="Y2" s="30" t="str">
        <f>VLOOKUP(Y1,'Plans terms &amp; discounts'!$A:$B,2,FALSE)</f>
        <v>Open (prices fixed for 12 months)</v>
      </c>
      <c r="Z2" s="30" t="str">
        <f>VLOOKUP(Z1,'Plans terms &amp; discounts'!$A:$B,2,FALSE)</f>
        <v>Open</v>
      </c>
      <c r="AA2" s="30" t="str">
        <f>VLOOKUP(AA1,'Plans terms &amp; discounts'!$A:$B,2,FALSE)</f>
        <v>Open</v>
      </c>
      <c r="AB2" s="30" t="str">
        <f>VLOOKUP(AB1,'Plans terms &amp; discounts'!$A:$B,2,FALSE)</f>
        <v>Fixed 12 months</v>
      </c>
      <c r="AC2" s="30" t="str">
        <f>VLOOKUP(AC1,'Plans terms &amp; discounts'!$A:$B,2,FALSE)</f>
        <v>Open</v>
      </c>
    </row>
    <row r="3" spans="1:29" ht="15.6" x14ac:dyDescent="0.3">
      <c r="A3" s="87"/>
      <c r="B3" s="88"/>
      <c r="C3" s="88"/>
      <c r="D3" s="1" t="s">
        <v>3</v>
      </c>
      <c r="E3" s="30" t="s">
        <v>96</v>
      </c>
      <c r="F3" s="30" t="s">
        <v>96</v>
      </c>
      <c r="G3" s="30" t="s">
        <v>4</v>
      </c>
      <c r="H3" s="30" t="s">
        <v>4</v>
      </c>
      <c r="I3" s="30" t="s">
        <v>96</v>
      </c>
      <c r="J3" s="30" t="s">
        <v>96</v>
      </c>
      <c r="K3" s="30" t="s">
        <v>95</v>
      </c>
      <c r="L3" s="30" t="s">
        <v>96</v>
      </c>
      <c r="M3" s="30" t="s">
        <v>96</v>
      </c>
      <c r="N3" s="30" t="s">
        <v>4</v>
      </c>
      <c r="O3" s="30" t="s">
        <v>96</v>
      </c>
      <c r="P3" s="30" t="s">
        <v>96</v>
      </c>
      <c r="Q3" s="30" t="s">
        <v>96</v>
      </c>
      <c r="R3" s="30" t="s">
        <v>96</v>
      </c>
      <c r="S3" s="30" t="s">
        <v>96</v>
      </c>
      <c r="T3" s="30" t="s">
        <v>96</v>
      </c>
      <c r="U3" s="30" t="s">
        <v>96</v>
      </c>
      <c r="V3" s="30" t="s">
        <v>96</v>
      </c>
      <c r="W3" s="30" t="s">
        <v>96</v>
      </c>
      <c r="X3" s="30" t="s">
        <v>96</v>
      </c>
      <c r="Y3" s="30" t="s">
        <v>95</v>
      </c>
      <c r="Z3" s="30" t="s">
        <v>95</v>
      </c>
      <c r="AA3" s="30" t="s">
        <v>96</v>
      </c>
      <c r="AB3" s="30" t="s">
        <v>96</v>
      </c>
      <c r="AC3" s="30" t="s">
        <v>96</v>
      </c>
    </row>
    <row r="4" spans="1:29" ht="15.75" customHeight="1" x14ac:dyDescent="0.3">
      <c r="A4" s="87"/>
      <c r="B4" s="97" t="s">
        <v>97</v>
      </c>
      <c r="C4" s="97"/>
      <c r="D4" s="53" t="s">
        <v>30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8"/>
      <c r="T4" s="48"/>
      <c r="U4" s="48"/>
      <c r="V4" s="48"/>
      <c r="W4" s="48"/>
      <c r="X4" s="48"/>
      <c r="Y4" s="48"/>
      <c r="Z4" s="48"/>
      <c r="AA4" s="49"/>
      <c r="AB4" s="48"/>
      <c r="AC4" s="48"/>
    </row>
    <row r="5" spans="1:29" ht="15.6" x14ac:dyDescent="0.3">
      <c r="A5" s="87"/>
      <c r="B5" s="97"/>
      <c r="C5" s="97"/>
      <c r="D5" s="53" t="s">
        <v>31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48"/>
      <c r="T5" s="48"/>
      <c r="U5" s="48"/>
      <c r="V5" s="48"/>
      <c r="W5" s="48"/>
      <c r="X5" s="48"/>
      <c r="Y5" s="48"/>
      <c r="Z5" s="48"/>
      <c r="AA5" s="49"/>
      <c r="AB5" s="48"/>
      <c r="AC5" s="48"/>
    </row>
    <row r="6" spans="1:29" ht="15.6" x14ac:dyDescent="0.3">
      <c r="A6" s="87"/>
      <c r="B6" s="97"/>
      <c r="C6" s="97"/>
      <c r="D6" s="54" t="s">
        <v>32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48"/>
      <c r="T6" s="48"/>
      <c r="U6" s="48"/>
      <c r="V6" s="48"/>
      <c r="W6" s="48"/>
      <c r="X6" s="48"/>
      <c r="Y6" s="48"/>
      <c r="Z6" s="48"/>
      <c r="AA6" s="49"/>
      <c r="AB6" s="48"/>
      <c r="AC6" s="48"/>
    </row>
    <row r="7" spans="1:29" ht="15.6" x14ac:dyDescent="0.3">
      <c r="A7" s="87"/>
      <c r="B7" s="23"/>
      <c r="C7" s="25" t="s">
        <v>35</v>
      </c>
      <c r="D7" s="2" t="s">
        <v>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>
        <f>R4/R26</f>
        <v>0</v>
      </c>
      <c r="S7" s="31"/>
      <c r="T7" s="31"/>
      <c r="U7" s="31"/>
      <c r="V7" s="31"/>
      <c r="W7" s="31"/>
      <c r="X7" s="31"/>
      <c r="Y7" s="31"/>
      <c r="Z7" s="31"/>
      <c r="AA7" s="31">
        <f>AA4/AA26</f>
        <v>0</v>
      </c>
      <c r="AB7" s="31"/>
      <c r="AC7" s="31"/>
    </row>
    <row r="8" spans="1:29" ht="15.6" x14ac:dyDescent="0.3">
      <c r="A8" s="87"/>
      <c r="B8" s="23"/>
      <c r="C8" s="90" t="s">
        <v>7</v>
      </c>
      <c r="D8" s="2" t="s">
        <v>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>
        <f>R5/R26</f>
        <v>0</v>
      </c>
      <c r="S8" s="31"/>
      <c r="T8" s="31"/>
      <c r="U8" s="31"/>
      <c r="V8" s="31"/>
      <c r="W8" s="31"/>
      <c r="X8" s="31"/>
      <c r="Y8" s="31"/>
      <c r="Z8" s="31"/>
      <c r="AA8" s="31">
        <f>AA5/AA26</f>
        <v>0</v>
      </c>
      <c r="AB8" s="31"/>
      <c r="AC8" s="31"/>
    </row>
    <row r="9" spans="1:29" ht="15.75" customHeight="1" x14ac:dyDescent="0.3">
      <c r="A9" s="87"/>
      <c r="B9" s="23"/>
      <c r="C9" s="90"/>
      <c r="D9" s="1" t="s">
        <v>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>
        <f>R6/R26</f>
        <v>0</v>
      </c>
      <c r="S9" s="31"/>
      <c r="T9" s="31"/>
      <c r="U9" s="31"/>
      <c r="V9" s="31"/>
      <c r="W9" s="31"/>
      <c r="X9" s="31"/>
      <c r="Y9" s="31"/>
      <c r="Z9" s="31"/>
      <c r="AA9" s="31">
        <f>AA6/AA26</f>
        <v>0</v>
      </c>
      <c r="AB9" s="31"/>
      <c r="AC9" s="31"/>
    </row>
    <row r="10" spans="1:29" ht="15.6" x14ac:dyDescent="0.3">
      <c r="A10" s="87"/>
      <c r="B10" s="3">
        <v>0.31</v>
      </c>
      <c r="C10" s="90"/>
      <c r="D10" s="35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.6" x14ac:dyDescent="0.3">
      <c r="A11" s="87"/>
      <c r="B11" s="3">
        <v>0.69</v>
      </c>
      <c r="C11" s="90"/>
      <c r="D11" s="35" t="s">
        <v>11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x14ac:dyDescent="0.3">
      <c r="A12" s="87"/>
      <c r="B12" s="3">
        <v>0.4</v>
      </c>
      <c r="C12" s="90"/>
      <c r="D12" s="36" t="s">
        <v>12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5.6" x14ac:dyDescent="0.3">
      <c r="A13" s="87"/>
      <c r="B13" s="3">
        <v>0.4</v>
      </c>
      <c r="C13" s="90"/>
      <c r="D13" s="37" t="s">
        <v>13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5.6" x14ac:dyDescent="0.3">
      <c r="A14" s="87"/>
      <c r="B14" s="3">
        <v>0.2</v>
      </c>
      <c r="C14" s="90"/>
      <c r="D14" s="37" t="s">
        <v>14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x14ac:dyDescent="0.3">
      <c r="A15" s="87"/>
      <c r="B15" s="24"/>
      <c r="C15" s="84" t="s">
        <v>91</v>
      </c>
      <c r="D15" s="43" t="s">
        <v>15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50</v>
      </c>
      <c r="R15" s="17"/>
      <c r="S15" s="17"/>
      <c r="T15" s="17">
        <v>100</v>
      </c>
      <c r="U15" s="17">
        <v>250</v>
      </c>
      <c r="V15" s="17">
        <v>200</v>
      </c>
      <c r="W15" s="17"/>
      <c r="X15" s="17"/>
      <c r="Y15" s="17"/>
      <c r="Z15" s="17"/>
      <c r="AA15" s="17">
        <v>150</v>
      </c>
      <c r="AB15" s="17">
        <f>240+250</f>
        <v>490</v>
      </c>
      <c r="AC15" s="17"/>
    </row>
    <row r="16" spans="1:29" x14ac:dyDescent="0.3">
      <c r="A16" s="87"/>
      <c r="B16" s="24"/>
      <c r="C16" s="84"/>
      <c r="D16" s="3" t="s">
        <v>16</v>
      </c>
      <c r="E16" s="50"/>
      <c r="F16" s="50">
        <v>0.02</v>
      </c>
      <c r="G16" s="50"/>
      <c r="H16" s="50"/>
      <c r="I16" s="50"/>
      <c r="J16" s="50"/>
      <c r="K16" s="50"/>
      <c r="L16" s="50">
        <v>0.1</v>
      </c>
      <c r="M16" s="50"/>
      <c r="N16" s="48"/>
      <c r="O16" s="48"/>
      <c r="P16" s="48"/>
      <c r="Q16" s="50">
        <v>0.06</v>
      </c>
      <c r="R16" s="50"/>
      <c r="S16" s="51">
        <v>0.02</v>
      </c>
      <c r="T16" s="51">
        <v>0.02</v>
      </c>
      <c r="U16" s="51">
        <v>0.02</v>
      </c>
      <c r="V16" s="50"/>
      <c r="W16" s="50"/>
      <c r="X16" s="50"/>
      <c r="Y16" s="16"/>
      <c r="Z16" s="16"/>
      <c r="AA16" s="50"/>
      <c r="AB16" s="50"/>
      <c r="AC16" s="50"/>
    </row>
    <row r="17" spans="1:29" x14ac:dyDescent="0.3">
      <c r="A17" s="87"/>
      <c r="B17" s="24"/>
      <c r="C17" s="84"/>
      <c r="D17" s="3" t="s">
        <v>17</v>
      </c>
      <c r="E17" s="16">
        <f>VLOOKUP(E1,'Plans terms &amp; discounts'!$A:$E,5,0)</f>
        <v>0</v>
      </c>
      <c r="F17" s="16">
        <f>VLOOKUP(F1,'Plans terms &amp; discounts'!$A:$E,5,0)</f>
        <v>0</v>
      </c>
      <c r="G17" s="16" t="e">
        <f>VLOOKUP(G1,'Plans terms &amp; discounts'!$A:$E,5,0)</f>
        <v>#N/A</v>
      </c>
      <c r="H17" s="16" t="e">
        <f>VLOOKUP(H1,'Plans terms &amp; discounts'!$A:$E,5,0)</f>
        <v>#N/A</v>
      </c>
      <c r="I17" s="16" t="str">
        <f>VLOOKUP(I1,'Plans terms &amp; discounts'!$A:$E,5,0)</f>
        <v>.</v>
      </c>
      <c r="J17" s="16" t="e">
        <f>VLOOKUP(J1,'Plans terms &amp; discounts'!$A:$E,5,0)</f>
        <v>#N/A</v>
      </c>
      <c r="K17" s="16" t="str">
        <f>VLOOKUP(K1,'Plans terms &amp; discounts'!$A:$E,5,0)</f>
        <v>.</v>
      </c>
      <c r="L17" s="16" t="e">
        <f>VLOOKUP(L1,'Plans terms &amp; discounts'!$A:$E,5,0)</f>
        <v>#N/A</v>
      </c>
      <c r="M17" s="16" t="str">
        <f>VLOOKUP(M1,'Plans terms &amp; discounts'!$A:$E,5,0)</f>
        <v>.</v>
      </c>
      <c r="N17" s="16" t="str">
        <f>VLOOKUP(N1,'Plans terms &amp; discounts'!$A:$E,5,0)</f>
        <v>.</v>
      </c>
      <c r="O17" s="16" t="str">
        <f>VLOOKUP(O1,'Plans terms &amp; discounts'!$A:$E,5,0)</f>
        <v>.</v>
      </c>
      <c r="P17" s="16" t="str">
        <f>VLOOKUP(P1,'Plans terms &amp; discounts'!$A:$E,5,0)</f>
        <v>.</v>
      </c>
      <c r="Q17" s="16" t="str">
        <f>VLOOKUP(Q1,'Plans terms &amp; discounts'!$A:$E,5,0)</f>
        <v xml:space="preserve"> 2% Direct Debit, 1%eBilling, 3% fixed term + $100 on 12 month sign up, free Power Shout hours</v>
      </c>
      <c r="R17" s="16" t="str">
        <f>VLOOKUP(R1,'Plans terms &amp; discounts'!$A:$E,5,0)</f>
        <v>.</v>
      </c>
      <c r="S17" s="16" t="e">
        <f>VLOOKUP(S1,'Plans terms &amp; discounts'!$A:$E,5,0)</f>
        <v>#N/A</v>
      </c>
      <c r="T17" s="16" t="e">
        <f>VLOOKUP(T1,'Plans terms &amp; discounts'!$A:$E,5,0)</f>
        <v>#N/A</v>
      </c>
      <c r="U17" s="16" t="e">
        <f>VLOOKUP(U1,'Plans terms &amp; discounts'!$A:$E,5,0)</f>
        <v>#N/A</v>
      </c>
      <c r="V17" s="16" t="str">
        <f>VLOOKUP(V1,'Plans terms &amp; discounts'!$A:$E,5,0)</f>
        <v>$200 credit upon joining, prices fixed for 24 months</v>
      </c>
      <c r="W17" s="16" t="str">
        <f>VLOOKUP(W1,'Plans terms &amp; discounts'!$A:$E,5,0)</f>
        <v>$10 monthly credit, variable rates during the year, open contract</v>
      </c>
      <c r="X17" s="16" t="str">
        <f>VLOOKUP(X1,'Plans terms &amp; discounts'!$A:$E,5,0)</f>
        <v>.</v>
      </c>
      <c r="Y17" s="16" t="str">
        <f>VLOOKUP(Y1,'Plans terms &amp; discounts'!$A:$E,5,0)</f>
        <v>.</v>
      </c>
      <c r="Z17" s="16" t="str">
        <f>VLOOKUP(Z1,'Plans terms &amp; discounts'!$A:$E,5,0)</f>
        <v>.</v>
      </c>
      <c r="AA17" s="16" t="str">
        <f>VLOOKUP(AA1,'Plans terms &amp; discounts'!$A:$E,5,0)</f>
        <v>$150 credit for new customers upon online signup</v>
      </c>
      <c r="AB17" s="16" t="str">
        <f>VLOOKUP(AB1,'Plans terms &amp; discounts'!$A:$E,5,0)</f>
        <v>$20 off Broadband per month for 12 months, $250 sign up bonus (Only for new customers taking out Unlimited broadband and Power bundle on a 12 month plan)</v>
      </c>
      <c r="AC17" s="16" t="str">
        <f>VLOOKUP(AC1,'Plans terms &amp; discounts'!$A:$E,5,0)</f>
        <v>Offer for fixed contracts of power and broadband bundle: $50 joining credit plus free broadband for 6 months (on 12 months contract) or a joining reward (Samsung appliance) on 24 month contracts</v>
      </c>
    </row>
    <row r="18" spans="1:29" ht="19.5" customHeight="1" x14ac:dyDescent="0.3">
      <c r="A18" s="87"/>
      <c r="B18" s="24"/>
      <c r="C18" s="84"/>
      <c r="D18" s="4" t="s">
        <v>118</v>
      </c>
      <c r="E18" s="16" t="str">
        <f>VLOOKUP(E1,'Plans terms &amp; discounts'!$A:$E,4,FALSE)</f>
        <v>.</v>
      </c>
      <c r="F18" s="16">
        <f>VLOOKUP(F1,'Plans terms &amp; discounts'!$A:$E,4,FALSE)</f>
        <v>0</v>
      </c>
      <c r="G18" s="16" t="e">
        <f>VLOOKUP(G1,'Plans terms &amp; discounts'!$A:$E,4,FALSE)</f>
        <v>#N/A</v>
      </c>
      <c r="H18" s="16" t="e">
        <f>VLOOKUP(H1,'Plans terms &amp; discounts'!$A:$E,4,FALSE)</f>
        <v>#N/A</v>
      </c>
      <c r="I18" s="16" t="str">
        <f>VLOOKUP(I1,'Plans terms &amp; discounts'!$A:$E,4,FALSE)</f>
        <v>.</v>
      </c>
      <c r="J18" s="16" t="e">
        <f>VLOOKUP(J1,'Plans terms &amp; discounts'!$A:$E,4,FALSE)</f>
        <v>#N/A</v>
      </c>
      <c r="K18" s="16" t="str">
        <f>VLOOKUP(K1,'Plans terms &amp; discounts'!$A:$E,4,FALSE)</f>
        <v>.</v>
      </c>
      <c r="L18" s="16" t="e">
        <f>VLOOKUP(L1,'Plans terms &amp; discounts'!$A:$E,4,FALSE)</f>
        <v>#N/A</v>
      </c>
      <c r="M18" s="16" t="str">
        <f>VLOOKUP(M1,'Plans terms &amp; discounts'!$A:$E,4,FALSE)</f>
        <v>.</v>
      </c>
      <c r="N18" s="16" t="str">
        <f>VLOOKUP(N1,'Plans terms &amp; discounts'!$A:$E,4,FALSE)</f>
        <v>.</v>
      </c>
      <c r="O18" s="16" t="str">
        <f>VLOOKUP(O1,'Plans terms &amp; discounts'!$A:$E,4,FALSE)</f>
        <v>.</v>
      </c>
      <c r="P18" s="16" t="str">
        <f>VLOOKUP(P1,'Plans terms &amp; discounts'!$A:$E,4,FALSE)</f>
        <v>.</v>
      </c>
      <c r="Q18" s="16" t="str">
        <f>VLOOKUP(Q1,'Plans terms &amp; discounts'!$A:$E,4,FALSE)</f>
        <v>DISC-03</v>
      </c>
      <c r="R18" s="16" t="str">
        <f>VLOOKUP(R1,'Plans terms &amp; discounts'!$A:$E,4,FALSE)</f>
        <v>.</v>
      </c>
      <c r="S18" s="16" t="e">
        <f>VLOOKUP(S1,'Plans terms &amp; discounts'!$A:$E,4,FALSE)</f>
        <v>#N/A</v>
      </c>
      <c r="T18" s="16" t="e">
        <f>VLOOKUP(T1,'Plans terms &amp; discounts'!$A:$E,4,FALSE)</f>
        <v>#N/A</v>
      </c>
      <c r="U18" s="16" t="e">
        <f>VLOOKUP(U1,'Plans terms &amp; discounts'!$A:$E,4,FALSE)</f>
        <v>#N/A</v>
      </c>
      <c r="V18" s="16" t="str">
        <f>VLOOKUP(V1,'Plans terms &amp; discounts'!$A:$E,4,FALSE)</f>
        <v>DISC-07</v>
      </c>
      <c r="W18" s="16" t="str">
        <f>VLOOKUP(W1,'Plans terms &amp; discounts'!$A:$E,4,FALSE)</f>
        <v>DISC-10</v>
      </c>
      <c r="X18" s="16" t="str">
        <f>VLOOKUP(X1,'Plans terms &amp; discounts'!$A:$E,4,FALSE)</f>
        <v>.</v>
      </c>
      <c r="Y18" s="16" t="str">
        <f>VLOOKUP(Y1,'Plans terms &amp; discounts'!$A:$E,4,FALSE)</f>
        <v>.</v>
      </c>
      <c r="Z18" s="16" t="str">
        <f>VLOOKUP(Z1,'Plans terms &amp; discounts'!$A:$E,4,FALSE)</f>
        <v>.</v>
      </c>
      <c r="AA18" s="16" t="str">
        <f>VLOOKUP(AA1,'Plans terms &amp; discounts'!$A:$E,4,FALSE)</f>
        <v>DISC-08</v>
      </c>
      <c r="AB18" s="16" t="str">
        <f>VLOOKUP(AB1,'Plans terms &amp; discounts'!$A:$E,4,FALSE)</f>
        <v>BUND-02</v>
      </c>
      <c r="AC18" s="16" t="str">
        <f>VLOOKUP(AC1,'Plans terms &amp; discounts'!$A:$E,4,FALSE)</f>
        <v>BUND-03</v>
      </c>
    </row>
    <row r="19" spans="1:29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x14ac:dyDescent="0.3">
      <c r="A20" s="85" t="s">
        <v>85</v>
      </c>
      <c r="B20" s="13"/>
      <c r="C20" s="13"/>
      <c r="D20" s="13" t="s">
        <v>19</v>
      </c>
      <c r="E20" s="21">
        <f>E35</f>
        <v>0</v>
      </c>
      <c r="F20" s="21">
        <f>F35</f>
        <v>0</v>
      </c>
      <c r="G20" s="21">
        <f t="shared" ref="G20:L20" si="0">G35</f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>M35</f>
        <v>0</v>
      </c>
      <c r="N20" s="22">
        <f>N7*N26</f>
        <v>0</v>
      </c>
      <c r="O20" s="22">
        <f>O7*O26</f>
        <v>0</v>
      </c>
      <c r="P20" s="22">
        <f t="shared" ref="P20:Q20" si="1">P7*P26</f>
        <v>0</v>
      </c>
      <c r="Q20" s="22">
        <f t="shared" si="1"/>
        <v>0</v>
      </c>
      <c r="R20" s="21">
        <f>R35</f>
        <v>0</v>
      </c>
      <c r="S20" s="21">
        <f>S7*S26</f>
        <v>0</v>
      </c>
      <c r="T20" s="21">
        <f>T7*T26</f>
        <v>0</v>
      </c>
      <c r="U20" s="21">
        <f>U7*U26</f>
        <v>0</v>
      </c>
      <c r="V20" s="21">
        <f>V35</f>
        <v>0</v>
      </c>
      <c r="W20" s="21">
        <f>W35</f>
        <v>0</v>
      </c>
      <c r="X20" s="21">
        <f>X35</f>
        <v>0</v>
      </c>
      <c r="Y20" s="21">
        <f>Y7*Y26</f>
        <v>0</v>
      </c>
      <c r="Z20" s="21">
        <f>Z7*Z26</f>
        <v>0</v>
      </c>
      <c r="AA20" s="21">
        <f t="shared" ref="AA20:AC20" si="2">AA35</f>
        <v>0</v>
      </c>
      <c r="AB20" s="21">
        <f t="shared" si="2"/>
        <v>0</v>
      </c>
      <c r="AC20" s="21">
        <f t="shared" si="2"/>
        <v>0</v>
      </c>
    </row>
    <row r="21" spans="1:29" x14ac:dyDescent="0.3">
      <c r="A21" s="85"/>
      <c r="B21" s="13"/>
      <c r="C21" s="13"/>
      <c r="D21" s="13" t="s">
        <v>20</v>
      </c>
      <c r="E21" s="21"/>
      <c r="F21" s="22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/>
      <c r="T21" s="21"/>
      <c r="U21" s="21"/>
      <c r="V21" s="22"/>
      <c r="W21" s="22"/>
      <c r="X21" s="22"/>
      <c r="Y21" s="21"/>
      <c r="Z21" s="21"/>
      <c r="AA21" s="22"/>
      <c r="AB21" s="22"/>
      <c r="AC21" s="22"/>
    </row>
    <row r="22" spans="1:29" x14ac:dyDescent="0.3">
      <c r="A22" s="85"/>
      <c r="B22" s="13"/>
      <c r="C22" s="13"/>
      <c r="D22" s="13" t="s">
        <v>21</v>
      </c>
      <c r="E22" s="22">
        <f t="shared" ref="E22:AC22" si="3">E37</f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>M37</f>
        <v>0</v>
      </c>
      <c r="N22" s="22">
        <f>N37</f>
        <v>0</v>
      </c>
      <c r="O22" s="22">
        <f>O37</f>
        <v>0</v>
      </c>
      <c r="P22" s="22">
        <f t="shared" ref="P22:Z22" si="4">P37</f>
        <v>0</v>
      </c>
      <c r="Q22" s="22">
        <f t="shared" si="4"/>
        <v>0</v>
      </c>
      <c r="R22" s="22">
        <f t="shared" si="4"/>
        <v>0</v>
      </c>
      <c r="S22" s="22">
        <f t="shared" si="4"/>
        <v>0</v>
      </c>
      <c r="T22" s="22">
        <f t="shared" si="4"/>
        <v>0</v>
      </c>
      <c r="U22" s="22">
        <f t="shared" si="4"/>
        <v>0</v>
      </c>
      <c r="V22" s="22">
        <f t="shared" si="4"/>
        <v>0</v>
      </c>
      <c r="W22" s="22">
        <f t="shared" si="4"/>
        <v>0</v>
      </c>
      <c r="X22" s="22">
        <f t="shared" si="4"/>
        <v>0</v>
      </c>
      <c r="Y22" s="22">
        <f t="shared" si="4"/>
        <v>0</v>
      </c>
      <c r="Z22" s="22">
        <f t="shared" si="4"/>
        <v>0</v>
      </c>
      <c r="AA22" s="22">
        <f t="shared" si="3"/>
        <v>0</v>
      </c>
      <c r="AB22" s="22">
        <f t="shared" si="3"/>
        <v>0</v>
      </c>
      <c r="AC22" s="22">
        <f t="shared" si="3"/>
        <v>0</v>
      </c>
    </row>
    <row r="23" spans="1:29" x14ac:dyDescent="0.3">
      <c r="A23" s="85"/>
      <c r="B23" s="13"/>
      <c r="C23" s="13"/>
      <c r="D23" s="14" t="s">
        <v>22</v>
      </c>
      <c r="E23" s="22">
        <f>E39</f>
        <v>0</v>
      </c>
      <c r="F23" s="22">
        <f>F39</f>
        <v>0</v>
      </c>
      <c r="G23" s="22">
        <f t="shared" ref="G23:L23" si="5">G39</f>
        <v>0</v>
      </c>
      <c r="H23" s="22">
        <f t="shared" si="5"/>
        <v>0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>M39</f>
        <v>0</v>
      </c>
      <c r="N23" s="22">
        <f>N22-N38</f>
        <v>0</v>
      </c>
      <c r="O23" s="22">
        <f>O22-O38</f>
        <v>0</v>
      </c>
      <c r="P23" s="22">
        <f t="shared" ref="P23:Q23" si="6">P22-P38</f>
        <v>0</v>
      </c>
      <c r="Q23" s="22">
        <f t="shared" si="6"/>
        <v>-50</v>
      </c>
      <c r="R23" s="22">
        <f>R39</f>
        <v>0</v>
      </c>
      <c r="S23" s="22">
        <f>S22-S38</f>
        <v>0</v>
      </c>
      <c r="T23" s="22">
        <f>T22-T38</f>
        <v>-100</v>
      </c>
      <c r="U23" s="22">
        <f>U22-U38</f>
        <v>-250</v>
      </c>
      <c r="V23" s="22">
        <f>V39</f>
        <v>-200</v>
      </c>
      <c r="W23" s="22">
        <f>W39</f>
        <v>0</v>
      </c>
      <c r="X23" s="22">
        <f>X39</f>
        <v>0</v>
      </c>
      <c r="Y23" s="22">
        <f>Y22-Y38</f>
        <v>0</v>
      </c>
      <c r="Z23" s="22">
        <f>Z22-Z38</f>
        <v>0</v>
      </c>
      <c r="AA23" s="22">
        <f t="shared" ref="AA23:AC23" si="7">AA39</f>
        <v>-150</v>
      </c>
      <c r="AB23" s="22">
        <f t="shared" si="7"/>
        <v>-490</v>
      </c>
      <c r="AC23" s="22">
        <f t="shared" si="7"/>
        <v>0</v>
      </c>
    </row>
    <row r="24" spans="1:29" x14ac:dyDescent="0.3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2"/>
      <c r="O24" s="32"/>
      <c r="P24" s="32"/>
      <c r="Q24" s="32"/>
      <c r="R24" s="33"/>
      <c r="S24" s="32"/>
      <c r="T24" s="32"/>
      <c r="U24" s="32"/>
      <c r="V24" s="33"/>
      <c r="W24" s="33"/>
      <c r="X24" s="33"/>
      <c r="Y24" s="32"/>
      <c r="Z24" s="32"/>
      <c r="AA24" s="33"/>
      <c r="AB24" s="33"/>
      <c r="AC24" s="33"/>
    </row>
    <row r="25" spans="1:29" x14ac:dyDescent="0.3">
      <c r="A25" s="92" t="s">
        <v>90</v>
      </c>
      <c r="B25" s="34">
        <v>9108</v>
      </c>
      <c r="C25" s="93" t="s">
        <v>33</v>
      </c>
      <c r="D25" s="13" t="s">
        <v>23</v>
      </c>
      <c r="E25" s="13">
        <f>$B$25</f>
        <v>9108</v>
      </c>
      <c r="F25" s="13">
        <f>$B$25</f>
        <v>9108</v>
      </c>
      <c r="G25" s="13">
        <f t="shared" ref="G25:AC25" si="8">$B$25</f>
        <v>9108</v>
      </c>
      <c r="H25" s="13">
        <f t="shared" si="8"/>
        <v>9108</v>
      </c>
      <c r="I25" s="13">
        <f t="shared" si="8"/>
        <v>9108</v>
      </c>
      <c r="J25" s="13">
        <f t="shared" si="8"/>
        <v>9108</v>
      </c>
      <c r="K25" s="13">
        <f t="shared" si="8"/>
        <v>9108</v>
      </c>
      <c r="L25" s="13">
        <f t="shared" si="8"/>
        <v>9108</v>
      </c>
      <c r="M25" s="13">
        <f t="shared" si="8"/>
        <v>9108</v>
      </c>
      <c r="N25" s="13">
        <f>$B$25</f>
        <v>9108</v>
      </c>
      <c r="O25" s="13">
        <f>$B$25</f>
        <v>9108</v>
      </c>
      <c r="P25" s="13">
        <f t="shared" ref="P25:Q25" si="9">$B$25</f>
        <v>9108</v>
      </c>
      <c r="Q25" s="13">
        <f t="shared" si="9"/>
        <v>9108</v>
      </c>
      <c r="R25" s="13">
        <f t="shared" si="8"/>
        <v>9108</v>
      </c>
      <c r="S25" s="13">
        <f t="shared" si="8"/>
        <v>9108</v>
      </c>
      <c r="T25" s="13">
        <f t="shared" si="8"/>
        <v>9108</v>
      </c>
      <c r="U25" s="13">
        <f t="shared" si="8"/>
        <v>9108</v>
      </c>
      <c r="V25" s="13">
        <f>$B$25</f>
        <v>9108</v>
      </c>
      <c r="W25" s="13">
        <f>$B$25</f>
        <v>9108</v>
      </c>
      <c r="X25" s="13">
        <f>$B$25</f>
        <v>9108</v>
      </c>
      <c r="Y25" s="13">
        <f>$B$25</f>
        <v>9108</v>
      </c>
      <c r="Z25" s="13">
        <f>$B$25</f>
        <v>9108</v>
      </c>
      <c r="AA25" s="13">
        <f t="shared" si="8"/>
        <v>9108</v>
      </c>
      <c r="AB25" s="13">
        <f t="shared" si="8"/>
        <v>9108</v>
      </c>
      <c r="AC25" s="13">
        <f t="shared" si="8"/>
        <v>9108</v>
      </c>
    </row>
    <row r="26" spans="1:29" x14ac:dyDescent="0.3">
      <c r="A26" s="92"/>
      <c r="B26" s="34">
        <v>1.1499999999999999</v>
      </c>
      <c r="C26" s="93"/>
      <c r="D26" s="14" t="s">
        <v>34</v>
      </c>
      <c r="E26" s="15">
        <f>$B$26</f>
        <v>1.1499999999999999</v>
      </c>
      <c r="F26" s="15">
        <f t="shared" ref="F26:AC26" si="10">$B$26</f>
        <v>1.1499999999999999</v>
      </c>
      <c r="G26" s="15">
        <f t="shared" si="10"/>
        <v>1.1499999999999999</v>
      </c>
      <c r="H26" s="15">
        <f t="shared" si="10"/>
        <v>1.1499999999999999</v>
      </c>
      <c r="I26" s="15">
        <f t="shared" si="10"/>
        <v>1.1499999999999999</v>
      </c>
      <c r="J26" s="15">
        <f t="shared" si="10"/>
        <v>1.1499999999999999</v>
      </c>
      <c r="K26" s="15">
        <f t="shared" si="10"/>
        <v>1.1499999999999999</v>
      </c>
      <c r="L26" s="15">
        <f t="shared" si="10"/>
        <v>1.1499999999999999</v>
      </c>
      <c r="M26" s="15">
        <f t="shared" si="10"/>
        <v>1.1499999999999999</v>
      </c>
      <c r="N26" s="15">
        <f t="shared" si="10"/>
        <v>1.1499999999999999</v>
      </c>
      <c r="O26" s="15">
        <f t="shared" si="10"/>
        <v>1.1499999999999999</v>
      </c>
      <c r="P26" s="15">
        <f t="shared" si="10"/>
        <v>1.1499999999999999</v>
      </c>
      <c r="Q26" s="15">
        <f t="shared" si="10"/>
        <v>1.1499999999999999</v>
      </c>
      <c r="R26" s="15">
        <f t="shared" si="10"/>
        <v>1.1499999999999999</v>
      </c>
      <c r="S26" s="15">
        <f t="shared" si="10"/>
        <v>1.1499999999999999</v>
      </c>
      <c r="T26" s="15">
        <f t="shared" si="10"/>
        <v>1.1499999999999999</v>
      </c>
      <c r="U26" s="15">
        <f t="shared" si="10"/>
        <v>1.1499999999999999</v>
      </c>
      <c r="V26" s="15">
        <f t="shared" si="10"/>
        <v>1.1499999999999999</v>
      </c>
      <c r="W26" s="15">
        <f t="shared" si="10"/>
        <v>1.1499999999999999</v>
      </c>
      <c r="X26" s="15">
        <f t="shared" si="10"/>
        <v>1.1499999999999999</v>
      </c>
      <c r="Y26" s="15">
        <f t="shared" si="10"/>
        <v>1.1499999999999999</v>
      </c>
      <c r="Z26" s="15">
        <f t="shared" si="10"/>
        <v>1.1499999999999999</v>
      </c>
      <c r="AA26" s="15">
        <f t="shared" si="10"/>
        <v>1.1499999999999999</v>
      </c>
      <c r="AB26" s="15">
        <f t="shared" si="10"/>
        <v>1.1499999999999999</v>
      </c>
      <c r="AC26" s="15">
        <f t="shared" si="10"/>
        <v>1.1499999999999999</v>
      </c>
    </row>
    <row r="27" spans="1:29" x14ac:dyDescent="0.3">
      <c r="A27" s="92"/>
      <c r="B27" s="10"/>
      <c r="C27" s="94" t="s">
        <v>86</v>
      </c>
      <c r="D27" s="7" t="s">
        <v>24</v>
      </c>
      <c r="E27" s="7" t="str">
        <f>E3</f>
        <v>Inclusive</v>
      </c>
      <c r="F27" s="7" t="str">
        <f>F3</f>
        <v>Inclusive</v>
      </c>
      <c r="G27" s="7" t="str">
        <f t="shared" ref="G27:L27" si="11">G3</f>
        <v>Peak &amp; Off Peak</v>
      </c>
      <c r="H27" s="7" t="str">
        <f t="shared" si="11"/>
        <v>Peak &amp; Off Peak</v>
      </c>
      <c r="I27" s="7" t="str">
        <f t="shared" si="11"/>
        <v>Inclusive</v>
      </c>
      <c r="J27" s="7" t="str">
        <f t="shared" si="11"/>
        <v>Inclusive</v>
      </c>
      <c r="K27" s="7" t="str">
        <f t="shared" si="11"/>
        <v>Peak Off Peak &amp; Shoulder</v>
      </c>
      <c r="L27" s="7" t="str">
        <f t="shared" si="11"/>
        <v>Inclusive</v>
      </c>
      <c r="M27" s="7" t="str">
        <f>M3</f>
        <v>Inclusive</v>
      </c>
      <c r="N27" s="7" t="str">
        <f>N3</f>
        <v>Peak &amp; Off Peak</v>
      </c>
      <c r="O27" s="7" t="str">
        <f>O3</f>
        <v>Inclusive</v>
      </c>
      <c r="P27" s="7" t="str">
        <f t="shared" ref="P27:AC27" si="12">P3</f>
        <v>Inclusive</v>
      </c>
      <c r="Q27" s="7" t="str">
        <f t="shared" si="12"/>
        <v>Inclusive</v>
      </c>
      <c r="R27" s="7" t="str">
        <f t="shared" si="12"/>
        <v>Inclusive</v>
      </c>
      <c r="S27" s="7" t="str">
        <f t="shared" si="12"/>
        <v>Inclusive</v>
      </c>
      <c r="T27" s="7" t="str">
        <f t="shared" si="12"/>
        <v>Inclusive</v>
      </c>
      <c r="U27" s="7" t="str">
        <f t="shared" si="12"/>
        <v>Inclusive</v>
      </c>
      <c r="V27" s="7" t="str">
        <f t="shared" si="12"/>
        <v>Inclusive</v>
      </c>
      <c r="W27" s="7" t="str">
        <f t="shared" si="12"/>
        <v>Inclusive</v>
      </c>
      <c r="X27" s="7" t="str">
        <f t="shared" si="12"/>
        <v>Inclusive</v>
      </c>
      <c r="Y27" s="7" t="str">
        <f t="shared" si="12"/>
        <v>Peak Off Peak &amp; Shoulder</v>
      </c>
      <c r="Z27" s="7" t="str">
        <f t="shared" si="12"/>
        <v>Peak Off Peak &amp; Shoulder</v>
      </c>
      <c r="AA27" s="7" t="str">
        <f t="shared" si="12"/>
        <v>Inclusive</v>
      </c>
      <c r="AB27" s="7" t="str">
        <f t="shared" si="12"/>
        <v>Inclusive</v>
      </c>
      <c r="AC27" s="7" t="str">
        <f t="shared" si="12"/>
        <v>Inclusive</v>
      </c>
    </row>
    <row r="28" spans="1:29" x14ac:dyDescent="0.3">
      <c r="A28" s="92"/>
      <c r="B28" s="10"/>
      <c r="C28" s="94"/>
      <c r="D28" s="7" t="s">
        <v>9</v>
      </c>
      <c r="E28" s="8">
        <f>E9</f>
        <v>0</v>
      </c>
      <c r="F28" s="8">
        <f>F9</f>
        <v>0</v>
      </c>
      <c r="G28" s="8">
        <f t="shared" ref="G28:L28" si="13">G9</f>
        <v>0</v>
      </c>
      <c r="H28" s="8">
        <f t="shared" si="13"/>
        <v>0</v>
      </c>
      <c r="I28" s="8">
        <f t="shared" si="13"/>
        <v>0</v>
      </c>
      <c r="J28" s="8">
        <f t="shared" si="13"/>
        <v>0</v>
      </c>
      <c r="K28" s="8">
        <f t="shared" si="13"/>
        <v>0</v>
      </c>
      <c r="L28" s="8">
        <f t="shared" si="13"/>
        <v>0</v>
      </c>
      <c r="M28" s="8">
        <f>M9</f>
        <v>0</v>
      </c>
      <c r="N28" s="8">
        <f>N9</f>
        <v>0</v>
      </c>
      <c r="O28" s="8">
        <f>O9</f>
        <v>0</v>
      </c>
      <c r="P28" s="8">
        <f t="shared" ref="P28:AA28" si="14">P9</f>
        <v>0</v>
      </c>
      <c r="Q28" s="8">
        <f t="shared" si="14"/>
        <v>0</v>
      </c>
      <c r="R28" s="8">
        <f t="shared" si="14"/>
        <v>0</v>
      </c>
      <c r="S28" s="8">
        <f t="shared" si="14"/>
        <v>0</v>
      </c>
      <c r="T28" s="8">
        <f t="shared" si="14"/>
        <v>0</v>
      </c>
      <c r="U28" s="8">
        <f t="shared" si="14"/>
        <v>0</v>
      </c>
      <c r="V28" s="8">
        <f t="shared" si="14"/>
        <v>0</v>
      </c>
      <c r="W28" s="8">
        <f t="shared" si="14"/>
        <v>0</v>
      </c>
      <c r="X28" s="8">
        <f t="shared" si="14"/>
        <v>0</v>
      </c>
      <c r="Y28" s="8">
        <f t="shared" si="14"/>
        <v>0</v>
      </c>
      <c r="Z28" s="8">
        <f t="shared" si="14"/>
        <v>0</v>
      </c>
      <c r="AA28" s="8">
        <f t="shared" si="14"/>
        <v>0</v>
      </c>
      <c r="AB28" s="8">
        <f>AB9</f>
        <v>0</v>
      </c>
      <c r="AC28" s="8">
        <f t="shared" ref="AC28" si="15">AC9</f>
        <v>0</v>
      </c>
    </row>
    <row r="29" spans="1:29" ht="15.6" x14ac:dyDescent="0.3">
      <c r="A29" s="92"/>
      <c r="B29" s="10"/>
      <c r="C29" s="94"/>
      <c r="D29" s="9" t="s">
        <v>25</v>
      </c>
      <c r="E29" s="8">
        <f>$B$10*E10+$B$11*E11</f>
        <v>0</v>
      </c>
      <c r="F29" s="8">
        <f>$B$10*F10+$B$11*F11</f>
        <v>0</v>
      </c>
      <c r="G29" s="8">
        <f t="shared" ref="G29:L29" si="16">$B$10*G10+$B$11*G11</f>
        <v>0</v>
      </c>
      <c r="H29" s="8">
        <f t="shared" si="16"/>
        <v>0</v>
      </c>
      <c r="I29" s="8">
        <f t="shared" si="16"/>
        <v>0</v>
      </c>
      <c r="J29" s="8">
        <f t="shared" si="16"/>
        <v>0</v>
      </c>
      <c r="K29" s="8">
        <f t="shared" si="16"/>
        <v>0</v>
      </c>
      <c r="L29" s="8">
        <f t="shared" si="16"/>
        <v>0</v>
      </c>
      <c r="M29" s="8">
        <f>$B$10*M10+$B$11*M11</f>
        <v>0</v>
      </c>
      <c r="N29" s="8">
        <f>$B$10*N10+$B$11*N11</f>
        <v>0</v>
      </c>
      <c r="O29" s="8">
        <f>$B$10*O10+$B$11*O11</f>
        <v>0</v>
      </c>
      <c r="P29" s="8">
        <f t="shared" ref="P29:AC29" si="17">$B$10*P10+$B$11*P11</f>
        <v>0</v>
      </c>
      <c r="Q29" s="8">
        <f t="shared" si="17"/>
        <v>0</v>
      </c>
      <c r="R29" s="8">
        <f t="shared" si="17"/>
        <v>0</v>
      </c>
      <c r="S29" s="8">
        <f t="shared" si="17"/>
        <v>0</v>
      </c>
      <c r="T29" s="8">
        <f t="shared" si="17"/>
        <v>0</v>
      </c>
      <c r="U29" s="8">
        <f t="shared" si="17"/>
        <v>0</v>
      </c>
      <c r="V29" s="8">
        <f t="shared" si="17"/>
        <v>0</v>
      </c>
      <c r="W29" s="8">
        <f t="shared" si="17"/>
        <v>0</v>
      </c>
      <c r="X29" s="8">
        <f t="shared" si="17"/>
        <v>0</v>
      </c>
      <c r="Y29" s="8">
        <f t="shared" si="17"/>
        <v>0</v>
      </c>
      <c r="Z29" s="8">
        <f t="shared" si="17"/>
        <v>0</v>
      </c>
      <c r="AA29" s="8">
        <f t="shared" si="17"/>
        <v>0</v>
      </c>
      <c r="AB29" s="8">
        <f t="shared" si="17"/>
        <v>0</v>
      </c>
      <c r="AC29" s="8">
        <f t="shared" si="17"/>
        <v>0</v>
      </c>
    </row>
    <row r="30" spans="1:29" ht="15.6" x14ac:dyDescent="0.3">
      <c r="A30" s="92"/>
      <c r="B30" s="10"/>
      <c r="C30" s="94"/>
      <c r="D30" s="9" t="s">
        <v>26</v>
      </c>
      <c r="E30" s="8">
        <f>E12*$B$12+E13*$B$13+E14*$B$14</f>
        <v>0</v>
      </c>
      <c r="F30" s="8">
        <f>F12*$B$12+F13*$B$13+F14*$B$14</f>
        <v>0</v>
      </c>
      <c r="G30" s="8">
        <f t="shared" ref="G30:L30" si="18">G12*$B$12+G13*$B$13+G14*$B$14</f>
        <v>0</v>
      </c>
      <c r="H30" s="8">
        <f t="shared" si="18"/>
        <v>0</v>
      </c>
      <c r="I30" s="8">
        <f t="shared" si="18"/>
        <v>0</v>
      </c>
      <c r="J30" s="8">
        <f t="shared" si="18"/>
        <v>0</v>
      </c>
      <c r="K30" s="8">
        <f t="shared" si="18"/>
        <v>0</v>
      </c>
      <c r="L30" s="8">
        <f t="shared" si="18"/>
        <v>0</v>
      </c>
      <c r="M30" s="8">
        <f>M12*$B$12+M13*$B$13+M14*$B$14</f>
        <v>0</v>
      </c>
      <c r="N30" s="8">
        <f>N12*$B$12+N13*$B$13+N14*$B$14</f>
        <v>0</v>
      </c>
      <c r="O30" s="8">
        <f>O12*$B$12+O13*$B$13+O14*$B$14</f>
        <v>0</v>
      </c>
      <c r="P30" s="8">
        <f t="shared" ref="P30:AC30" si="19">P12*$B$12+P13*$B$13+P14*$B$14</f>
        <v>0</v>
      </c>
      <c r="Q30" s="8">
        <f t="shared" si="19"/>
        <v>0</v>
      </c>
      <c r="R30" s="8">
        <f t="shared" si="19"/>
        <v>0</v>
      </c>
      <c r="S30" s="8">
        <f t="shared" si="19"/>
        <v>0</v>
      </c>
      <c r="T30" s="8">
        <f t="shared" si="19"/>
        <v>0</v>
      </c>
      <c r="U30" s="8">
        <f t="shared" si="19"/>
        <v>0</v>
      </c>
      <c r="V30" s="8">
        <f t="shared" si="19"/>
        <v>0</v>
      </c>
      <c r="W30" s="8">
        <f t="shared" si="19"/>
        <v>0</v>
      </c>
      <c r="X30" s="8">
        <f t="shared" si="19"/>
        <v>0</v>
      </c>
      <c r="Y30" s="8">
        <f t="shared" si="19"/>
        <v>0</v>
      </c>
      <c r="Z30" s="8">
        <f t="shared" si="19"/>
        <v>0</v>
      </c>
      <c r="AA30" s="8">
        <f t="shared" si="19"/>
        <v>0</v>
      </c>
      <c r="AB30" s="8">
        <f t="shared" si="19"/>
        <v>0</v>
      </c>
      <c r="AC30" s="8">
        <f t="shared" si="19"/>
        <v>0</v>
      </c>
    </row>
    <row r="31" spans="1:29" ht="15.6" x14ac:dyDescent="0.3">
      <c r="A31" s="92"/>
      <c r="B31" s="10"/>
      <c r="C31" s="94"/>
      <c r="D31" s="9" t="s">
        <v>88</v>
      </c>
      <c r="E31" s="8">
        <f>E8</f>
        <v>0</v>
      </c>
      <c r="F31" s="8">
        <f t="shared" ref="F31:AC31" si="20">F8</f>
        <v>0</v>
      </c>
      <c r="G31" s="8">
        <f t="shared" si="20"/>
        <v>0</v>
      </c>
      <c r="H31" s="8">
        <f t="shared" si="20"/>
        <v>0</v>
      </c>
      <c r="I31" s="8">
        <f t="shared" si="20"/>
        <v>0</v>
      </c>
      <c r="J31" s="8">
        <f t="shared" si="20"/>
        <v>0</v>
      </c>
      <c r="K31" s="8">
        <f t="shared" si="20"/>
        <v>0</v>
      </c>
      <c r="L31" s="8">
        <f t="shared" si="20"/>
        <v>0</v>
      </c>
      <c r="M31" s="8">
        <f>M8</f>
        <v>0</v>
      </c>
      <c r="N31" s="8">
        <f>N8</f>
        <v>0</v>
      </c>
      <c r="O31" s="8">
        <f>O8</f>
        <v>0</v>
      </c>
      <c r="P31" s="8">
        <f t="shared" ref="P31:Z31" si="21">P8</f>
        <v>0</v>
      </c>
      <c r="Q31" s="8">
        <f t="shared" si="21"/>
        <v>0</v>
      </c>
      <c r="R31" s="8">
        <f t="shared" si="21"/>
        <v>0</v>
      </c>
      <c r="S31" s="8">
        <f t="shared" si="21"/>
        <v>0</v>
      </c>
      <c r="T31" s="8">
        <f t="shared" si="21"/>
        <v>0</v>
      </c>
      <c r="U31" s="8">
        <f t="shared" si="21"/>
        <v>0</v>
      </c>
      <c r="V31" s="8">
        <f t="shared" si="21"/>
        <v>0</v>
      </c>
      <c r="W31" s="8">
        <f t="shared" si="21"/>
        <v>0</v>
      </c>
      <c r="X31" s="8">
        <f t="shared" si="21"/>
        <v>0</v>
      </c>
      <c r="Y31" s="8">
        <f t="shared" si="21"/>
        <v>0</v>
      </c>
      <c r="Z31" s="8">
        <f t="shared" si="21"/>
        <v>0</v>
      </c>
      <c r="AA31" s="8">
        <f t="shared" si="20"/>
        <v>0</v>
      </c>
      <c r="AB31" s="8">
        <f>AB8</f>
        <v>0</v>
      </c>
      <c r="AC31" s="8">
        <f t="shared" si="20"/>
        <v>0</v>
      </c>
    </row>
    <row r="32" spans="1:29" x14ac:dyDescent="0.3">
      <c r="A32" s="92"/>
      <c r="B32" s="10"/>
      <c r="C32" s="94"/>
      <c r="D32" s="18" t="s">
        <v>83</v>
      </c>
      <c r="E32" s="19">
        <f>E8+E9+E29+E30</f>
        <v>0</v>
      </c>
      <c r="F32" s="19">
        <f>F8+F9+F29+F30</f>
        <v>0</v>
      </c>
      <c r="G32" s="19">
        <f t="shared" ref="G32:L32" si="22">G8+G9+G29+G30</f>
        <v>0</v>
      </c>
      <c r="H32" s="19">
        <f t="shared" si="22"/>
        <v>0</v>
      </c>
      <c r="I32" s="19">
        <f t="shared" si="22"/>
        <v>0</v>
      </c>
      <c r="J32" s="19">
        <f t="shared" si="22"/>
        <v>0</v>
      </c>
      <c r="K32" s="19">
        <f t="shared" si="22"/>
        <v>0</v>
      </c>
      <c r="L32" s="19">
        <f t="shared" si="22"/>
        <v>0</v>
      </c>
      <c r="M32" s="19">
        <f>M8+M9+M29+M30</f>
        <v>0</v>
      </c>
      <c r="N32" s="19">
        <f>N8+N9+N29+N30</f>
        <v>0</v>
      </c>
      <c r="O32" s="19">
        <f>O8+O9+O29+O30</f>
        <v>0</v>
      </c>
      <c r="P32" s="19">
        <f t="shared" ref="P32:AA32" si="23">P8+P9+P29+P30</f>
        <v>0</v>
      </c>
      <c r="Q32" s="19">
        <f t="shared" si="23"/>
        <v>0</v>
      </c>
      <c r="R32" s="19">
        <f t="shared" si="23"/>
        <v>0</v>
      </c>
      <c r="S32" s="19">
        <f t="shared" si="23"/>
        <v>0</v>
      </c>
      <c r="T32" s="19">
        <f t="shared" si="23"/>
        <v>0</v>
      </c>
      <c r="U32" s="19">
        <f t="shared" si="23"/>
        <v>0</v>
      </c>
      <c r="V32" s="19">
        <f t="shared" si="23"/>
        <v>0</v>
      </c>
      <c r="W32" s="19">
        <f t="shared" si="23"/>
        <v>0</v>
      </c>
      <c r="X32" s="19">
        <f t="shared" si="23"/>
        <v>0</v>
      </c>
      <c r="Y32" s="19">
        <f t="shared" si="23"/>
        <v>0</v>
      </c>
      <c r="Z32" s="19">
        <f t="shared" si="23"/>
        <v>0</v>
      </c>
      <c r="AA32" s="19">
        <f t="shared" si="23"/>
        <v>0</v>
      </c>
      <c r="AB32" s="19">
        <f>AB8+AB9+AB29+AB30</f>
        <v>0</v>
      </c>
      <c r="AC32" s="19">
        <f t="shared" ref="AC32" si="24">AC8+AC9+AC29+AC30</f>
        <v>0</v>
      </c>
    </row>
    <row r="33" spans="1:29" x14ac:dyDescent="0.3">
      <c r="A33" s="92"/>
      <c r="B33" s="10"/>
      <c r="C33" s="94"/>
      <c r="D33" s="18" t="s">
        <v>27</v>
      </c>
      <c r="E33" s="19">
        <f>E32*E26</f>
        <v>0</v>
      </c>
      <c r="F33" s="19">
        <f>F32*F26</f>
        <v>0</v>
      </c>
      <c r="G33" s="19">
        <f t="shared" ref="G33:L33" si="25">G32*G26</f>
        <v>0</v>
      </c>
      <c r="H33" s="19">
        <f t="shared" si="25"/>
        <v>0</v>
      </c>
      <c r="I33" s="19">
        <f t="shared" si="25"/>
        <v>0</v>
      </c>
      <c r="J33" s="19">
        <f t="shared" si="25"/>
        <v>0</v>
      </c>
      <c r="K33" s="19">
        <f t="shared" si="25"/>
        <v>0</v>
      </c>
      <c r="L33" s="19">
        <f t="shared" si="25"/>
        <v>0</v>
      </c>
      <c r="M33" s="19">
        <f>M32*M26</f>
        <v>0</v>
      </c>
      <c r="N33" s="19">
        <f>N32*N26</f>
        <v>0</v>
      </c>
      <c r="O33" s="19">
        <f>O32*O26</f>
        <v>0</v>
      </c>
      <c r="P33" s="19">
        <f t="shared" ref="P33:AC33" si="26">P32*P26</f>
        <v>0</v>
      </c>
      <c r="Q33" s="19">
        <f t="shared" si="26"/>
        <v>0</v>
      </c>
      <c r="R33" s="19">
        <f t="shared" si="26"/>
        <v>0</v>
      </c>
      <c r="S33" s="19">
        <f t="shared" si="26"/>
        <v>0</v>
      </c>
      <c r="T33" s="19">
        <f t="shared" si="26"/>
        <v>0</v>
      </c>
      <c r="U33" s="19">
        <f t="shared" si="26"/>
        <v>0</v>
      </c>
      <c r="V33" s="19">
        <f t="shared" si="26"/>
        <v>0</v>
      </c>
      <c r="W33" s="19">
        <f t="shared" si="26"/>
        <v>0</v>
      </c>
      <c r="X33" s="19">
        <f t="shared" si="26"/>
        <v>0</v>
      </c>
      <c r="Y33" s="19">
        <f t="shared" si="26"/>
        <v>0</v>
      </c>
      <c r="Z33" s="19">
        <f t="shared" si="26"/>
        <v>0</v>
      </c>
      <c r="AA33" s="19">
        <f t="shared" si="26"/>
        <v>0</v>
      </c>
      <c r="AB33" s="19">
        <f t="shared" si="26"/>
        <v>0</v>
      </c>
      <c r="AC33" s="19">
        <f t="shared" si="26"/>
        <v>0</v>
      </c>
    </row>
    <row r="34" spans="1:29" x14ac:dyDescent="0.3">
      <c r="A34" s="92"/>
      <c r="B34" s="10"/>
      <c r="C34" s="94"/>
      <c r="D34" s="16" t="s">
        <v>28</v>
      </c>
      <c r="E34" s="17">
        <f>E33*E25</f>
        <v>0</v>
      </c>
      <c r="F34" s="17">
        <f>F33*F25</f>
        <v>0</v>
      </c>
      <c r="G34" s="17">
        <f t="shared" ref="G34:L34" si="27">G33*G25</f>
        <v>0</v>
      </c>
      <c r="H34" s="17">
        <f t="shared" si="27"/>
        <v>0</v>
      </c>
      <c r="I34" s="17">
        <f t="shared" si="27"/>
        <v>0</v>
      </c>
      <c r="J34" s="17">
        <f t="shared" si="27"/>
        <v>0</v>
      </c>
      <c r="K34" s="17">
        <f t="shared" si="27"/>
        <v>0</v>
      </c>
      <c r="L34" s="17">
        <f t="shared" si="27"/>
        <v>0</v>
      </c>
      <c r="M34" s="17">
        <f>M33*M25</f>
        <v>0</v>
      </c>
      <c r="N34" s="17">
        <f>N33*N25</f>
        <v>0</v>
      </c>
      <c r="O34" s="17">
        <f>O33*O25</f>
        <v>0</v>
      </c>
      <c r="P34" s="17">
        <f t="shared" ref="P34:AC34" si="28">P33*P25</f>
        <v>0</v>
      </c>
      <c r="Q34" s="17">
        <f t="shared" si="28"/>
        <v>0</v>
      </c>
      <c r="R34" s="17">
        <f t="shared" si="28"/>
        <v>0</v>
      </c>
      <c r="S34" s="17">
        <f t="shared" si="28"/>
        <v>0</v>
      </c>
      <c r="T34" s="17">
        <f t="shared" si="28"/>
        <v>0</v>
      </c>
      <c r="U34" s="17">
        <f t="shared" si="28"/>
        <v>0</v>
      </c>
      <c r="V34" s="17">
        <f t="shared" si="28"/>
        <v>0</v>
      </c>
      <c r="W34" s="17">
        <f t="shared" si="28"/>
        <v>0</v>
      </c>
      <c r="X34" s="17">
        <f t="shared" si="28"/>
        <v>0</v>
      </c>
      <c r="Y34" s="17">
        <f t="shared" si="28"/>
        <v>0</v>
      </c>
      <c r="Z34" s="17">
        <f t="shared" si="28"/>
        <v>0</v>
      </c>
      <c r="AA34" s="17">
        <f t="shared" si="28"/>
        <v>0</v>
      </c>
      <c r="AB34" s="17">
        <f t="shared" si="28"/>
        <v>0</v>
      </c>
      <c r="AC34" s="17">
        <f t="shared" si="28"/>
        <v>0</v>
      </c>
    </row>
    <row r="35" spans="1:29" x14ac:dyDescent="0.3">
      <c r="A35" s="92"/>
      <c r="B35" s="10"/>
      <c r="C35" s="95" t="s">
        <v>35</v>
      </c>
      <c r="D35" s="5" t="s">
        <v>78</v>
      </c>
      <c r="E35" s="6">
        <f>E7*E26</f>
        <v>0</v>
      </c>
      <c r="F35" s="6">
        <f>F7*F26</f>
        <v>0</v>
      </c>
      <c r="G35" s="6">
        <f t="shared" ref="G35:L35" si="29">G7*G26</f>
        <v>0</v>
      </c>
      <c r="H35" s="6">
        <f t="shared" si="29"/>
        <v>0</v>
      </c>
      <c r="I35" s="6">
        <f t="shared" si="29"/>
        <v>0</v>
      </c>
      <c r="J35" s="6">
        <f t="shared" si="29"/>
        <v>0</v>
      </c>
      <c r="K35" s="6">
        <f t="shared" si="29"/>
        <v>0</v>
      </c>
      <c r="L35" s="6">
        <f t="shared" si="29"/>
        <v>0</v>
      </c>
      <c r="M35" s="6">
        <f>M7*M26</f>
        <v>0</v>
      </c>
      <c r="N35" s="6">
        <f>N7*N26</f>
        <v>0</v>
      </c>
      <c r="O35" s="6">
        <f>O7*O26</f>
        <v>0</v>
      </c>
      <c r="P35" s="6">
        <f t="shared" ref="P35:AA35" si="30">P7*P26</f>
        <v>0</v>
      </c>
      <c r="Q35" s="6">
        <f t="shared" si="30"/>
        <v>0</v>
      </c>
      <c r="R35" s="6">
        <f t="shared" si="30"/>
        <v>0</v>
      </c>
      <c r="S35" s="6">
        <f t="shared" si="30"/>
        <v>0</v>
      </c>
      <c r="T35" s="6">
        <f t="shared" si="30"/>
        <v>0</v>
      </c>
      <c r="U35" s="6">
        <f t="shared" si="30"/>
        <v>0</v>
      </c>
      <c r="V35" s="6">
        <f t="shared" si="30"/>
        <v>0</v>
      </c>
      <c r="W35" s="6">
        <f t="shared" si="30"/>
        <v>0</v>
      </c>
      <c r="X35" s="6">
        <f t="shared" si="30"/>
        <v>0</v>
      </c>
      <c r="Y35" s="6">
        <f t="shared" si="30"/>
        <v>0</v>
      </c>
      <c r="Z35" s="6">
        <f t="shared" si="30"/>
        <v>0</v>
      </c>
      <c r="AA35" s="6">
        <f t="shared" si="30"/>
        <v>0</v>
      </c>
      <c r="AB35" s="6">
        <f>AB7*AB26</f>
        <v>0</v>
      </c>
      <c r="AC35" s="6">
        <f t="shared" ref="AC35" si="31">AC7*AC26</f>
        <v>0</v>
      </c>
    </row>
    <row r="36" spans="1:29" x14ac:dyDescent="0.3">
      <c r="A36" s="92"/>
      <c r="B36" s="10"/>
      <c r="C36" s="95"/>
      <c r="D36" s="16" t="s">
        <v>79</v>
      </c>
      <c r="E36" s="17">
        <f>E35*365</f>
        <v>0</v>
      </c>
      <c r="F36" s="17">
        <f>F35*365</f>
        <v>0</v>
      </c>
      <c r="G36" s="17">
        <f t="shared" ref="G36:L36" si="32">G35*365</f>
        <v>0</v>
      </c>
      <c r="H36" s="17">
        <f t="shared" si="32"/>
        <v>0</v>
      </c>
      <c r="I36" s="17">
        <f t="shared" si="32"/>
        <v>0</v>
      </c>
      <c r="J36" s="17">
        <f t="shared" si="32"/>
        <v>0</v>
      </c>
      <c r="K36" s="17">
        <f t="shared" si="32"/>
        <v>0</v>
      </c>
      <c r="L36" s="17">
        <f t="shared" si="32"/>
        <v>0</v>
      </c>
      <c r="M36" s="17">
        <f>M35*365</f>
        <v>0</v>
      </c>
      <c r="N36" s="17">
        <f>N35*365</f>
        <v>0</v>
      </c>
      <c r="O36" s="17">
        <f>O35*365</f>
        <v>0</v>
      </c>
      <c r="P36" s="17">
        <f t="shared" ref="P36:AC36" si="33">P35*365</f>
        <v>0</v>
      </c>
      <c r="Q36" s="17">
        <f t="shared" si="33"/>
        <v>0</v>
      </c>
      <c r="R36" s="17">
        <f t="shared" si="33"/>
        <v>0</v>
      </c>
      <c r="S36" s="17">
        <f t="shared" si="33"/>
        <v>0</v>
      </c>
      <c r="T36" s="17">
        <f t="shared" si="33"/>
        <v>0</v>
      </c>
      <c r="U36" s="17">
        <f t="shared" si="33"/>
        <v>0</v>
      </c>
      <c r="V36" s="17">
        <f t="shared" si="33"/>
        <v>0</v>
      </c>
      <c r="W36" s="17">
        <f t="shared" si="33"/>
        <v>0</v>
      </c>
      <c r="X36" s="17">
        <f t="shared" si="33"/>
        <v>0</v>
      </c>
      <c r="Y36" s="17">
        <f t="shared" si="33"/>
        <v>0</v>
      </c>
      <c r="Z36" s="17">
        <f t="shared" si="33"/>
        <v>0</v>
      </c>
      <c r="AA36" s="17">
        <f t="shared" si="33"/>
        <v>0</v>
      </c>
      <c r="AB36" s="17">
        <f t="shared" si="33"/>
        <v>0</v>
      </c>
      <c r="AC36" s="17">
        <f t="shared" si="33"/>
        <v>0</v>
      </c>
    </row>
    <row r="37" spans="1:29" x14ac:dyDescent="0.3">
      <c r="A37" s="92"/>
      <c r="B37" s="10"/>
      <c r="C37" s="96" t="s">
        <v>89</v>
      </c>
      <c r="D37" s="18" t="s">
        <v>80</v>
      </c>
      <c r="E37" s="20">
        <f>E34+E36</f>
        <v>0</v>
      </c>
      <c r="F37" s="20">
        <f>F34+F36</f>
        <v>0</v>
      </c>
      <c r="G37" s="20">
        <f t="shared" ref="G37:L37" si="34">G34+G36</f>
        <v>0</v>
      </c>
      <c r="H37" s="20">
        <f t="shared" si="34"/>
        <v>0</v>
      </c>
      <c r="I37" s="20">
        <f t="shared" si="34"/>
        <v>0</v>
      </c>
      <c r="J37" s="20">
        <f t="shared" si="34"/>
        <v>0</v>
      </c>
      <c r="K37" s="20">
        <f t="shared" si="34"/>
        <v>0</v>
      </c>
      <c r="L37" s="20">
        <f t="shared" si="34"/>
        <v>0</v>
      </c>
      <c r="M37" s="20">
        <f>M34+M36</f>
        <v>0</v>
      </c>
      <c r="N37" s="20">
        <f>N34+N36</f>
        <v>0</v>
      </c>
      <c r="O37" s="20">
        <f>O34+O36</f>
        <v>0</v>
      </c>
      <c r="P37" s="20">
        <f t="shared" ref="P37:AC37" si="35">P34+P36</f>
        <v>0</v>
      </c>
      <c r="Q37" s="20">
        <f t="shared" si="35"/>
        <v>0</v>
      </c>
      <c r="R37" s="20">
        <f t="shared" si="35"/>
        <v>0</v>
      </c>
      <c r="S37" s="20">
        <f t="shared" si="35"/>
        <v>0</v>
      </c>
      <c r="T37" s="20">
        <f t="shared" si="35"/>
        <v>0</v>
      </c>
      <c r="U37" s="20">
        <f t="shared" si="35"/>
        <v>0</v>
      </c>
      <c r="V37" s="20">
        <f t="shared" si="35"/>
        <v>0</v>
      </c>
      <c r="W37" s="20">
        <f t="shared" si="35"/>
        <v>0</v>
      </c>
      <c r="X37" s="20">
        <f t="shared" si="35"/>
        <v>0</v>
      </c>
      <c r="Y37" s="20">
        <f t="shared" si="35"/>
        <v>0</v>
      </c>
      <c r="Z37" s="20">
        <f t="shared" si="35"/>
        <v>0</v>
      </c>
      <c r="AA37" s="20">
        <f t="shared" si="35"/>
        <v>0</v>
      </c>
      <c r="AB37" s="20">
        <f t="shared" si="35"/>
        <v>0</v>
      </c>
      <c r="AC37" s="20">
        <f t="shared" si="35"/>
        <v>0</v>
      </c>
    </row>
    <row r="38" spans="1:29" x14ac:dyDescent="0.3">
      <c r="A38" s="92"/>
      <c r="B38" s="10"/>
      <c r="C38" s="96"/>
      <c r="D38" s="18" t="s">
        <v>29</v>
      </c>
      <c r="E38" s="20">
        <f>(E22*E16)+E15</f>
        <v>0</v>
      </c>
      <c r="F38" s="20">
        <f>(F22*F16)+F15</f>
        <v>0</v>
      </c>
      <c r="G38" s="20">
        <f t="shared" ref="G38:L38" si="36">(G22*G16)+G15</f>
        <v>0</v>
      </c>
      <c r="H38" s="20">
        <f t="shared" si="36"/>
        <v>0</v>
      </c>
      <c r="I38" s="20">
        <f t="shared" si="36"/>
        <v>0</v>
      </c>
      <c r="J38" s="20">
        <f t="shared" si="36"/>
        <v>0</v>
      </c>
      <c r="K38" s="20">
        <f t="shared" si="36"/>
        <v>0</v>
      </c>
      <c r="L38" s="20">
        <f t="shared" si="36"/>
        <v>0</v>
      </c>
      <c r="M38" s="20">
        <f>(M22*M16)+M15</f>
        <v>0</v>
      </c>
      <c r="N38" s="20">
        <f>(N22*N16)+N15</f>
        <v>0</v>
      </c>
      <c r="O38" s="20">
        <f>(O22*O16)+O15</f>
        <v>0</v>
      </c>
      <c r="P38" s="20">
        <f t="shared" ref="P38:AC38" si="37">(P22*P16)+P15</f>
        <v>0</v>
      </c>
      <c r="Q38" s="20">
        <f t="shared" si="37"/>
        <v>50</v>
      </c>
      <c r="R38" s="20">
        <f t="shared" si="37"/>
        <v>0</v>
      </c>
      <c r="S38" s="19">
        <f t="shared" si="37"/>
        <v>0</v>
      </c>
      <c r="T38" s="19">
        <f t="shared" si="37"/>
        <v>100</v>
      </c>
      <c r="U38" s="19">
        <f t="shared" si="37"/>
        <v>250</v>
      </c>
      <c r="V38" s="20">
        <f t="shared" si="37"/>
        <v>200</v>
      </c>
      <c r="W38" s="20">
        <f t="shared" si="37"/>
        <v>0</v>
      </c>
      <c r="X38" s="20">
        <f t="shared" si="37"/>
        <v>0</v>
      </c>
      <c r="Y38" s="19">
        <f t="shared" si="37"/>
        <v>0</v>
      </c>
      <c r="Z38" s="19">
        <f t="shared" si="37"/>
        <v>0</v>
      </c>
      <c r="AA38" s="20">
        <f t="shared" si="37"/>
        <v>150</v>
      </c>
      <c r="AB38" s="20">
        <f t="shared" si="37"/>
        <v>490</v>
      </c>
      <c r="AC38" s="20">
        <f t="shared" si="37"/>
        <v>0</v>
      </c>
    </row>
    <row r="39" spans="1:29" x14ac:dyDescent="0.3">
      <c r="A39" s="92"/>
      <c r="B39" s="10"/>
      <c r="C39" s="96"/>
      <c r="D39" s="16" t="s">
        <v>22</v>
      </c>
      <c r="E39" s="17">
        <f>E34+E36-E38</f>
        <v>0</v>
      </c>
      <c r="F39" s="17">
        <f>F34+F36-F38</f>
        <v>0</v>
      </c>
      <c r="G39" s="17">
        <f t="shared" ref="G39:L39" si="38">G34+G36-G38</f>
        <v>0</v>
      </c>
      <c r="H39" s="17">
        <f t="shared" si="38"/>
        <v>0</v>
      </c>
      <c r="I39" s="17">
        <f t="shared" si="38"/>
        <v>0</v>
      </c>
      <c r="J39" s="17">
        <f t="shared" si="38"/>
        <v>0</v>
      </c>
      <c r="K39" s="17">
        <f t="shared" si="38"/>
        <v>0</v>
      </c>
      <c r="L39" s="17">
        <f t="shared" si="38"/>
        <v>0</v>
      </c>
      <c r="M39" s="17">
        <f>M34+M36-M38</f>
        <v>0</v>
      </c>
      <c r="N39" s="17">
        <f>N34+N36-N38</f>
        <v>0</v>
      </c>
      <c r="O39" s="17">
        <f>O34+O36-O38</f>
        <v>0</v>
      </c>
      <c r="P39" s="17">
        <f t="shared" ref="P39:AC39" si="39">P34+P36-P38</f>
        <v>0</v>
      </c>
      <c r="Q39" s="17">
        <f t="shared" si="39"/>
        <v>-50</v>
      </c>
      <c r="R39" s="17">
        <f t="shared" si="39"/>
        <v>0</v>
      </c>
      <c r="S39" s="17">
        <f t="shared" si="39"/>
        <v>0</v>
      </c>
      <c r="T39" s="17">
        <f t="shared" si="39"/>
        <v>-100</v>
      </c>
      <c r="U39" s="17">
        <f t="shared" si="39"/>
        <v>-250</v>
      </c>
      <c r="V39" s="17">
        <f t="shared" si="39"/>
        <v>-200</v>
      </c>
      <c r="W39" s="17">
        <f t="shared" si="39"/>
        <v>0</v>
      </c>
      <c r="X39" s="17">
        <f t="shared" si="39"/>
        <v>0</v>
      </c>
      <c r="Y39" s="17">
        <f t="shared" si="39"/>
        <v>0</v>
      </c>
      <c r="Z39" s="17">
        <f t="shared" si="39"/>
        <v>0</v>
      </c>
      <c r="AA39" s="17">
        <f t="shared" si="39"/>
        <v>-150</v>
      </c>
      <c r="AB39" s="17">
        <f t="shared" si="39"/>
        <v>-490</v>
      </c>
      <c r="AC39" s="17">
        <f t="shared" si="39"/>
        <v>0</v>
      </c>
    </row>
    <row r="40" spans="1:29" x14ac:dyDescent="0.3">
      <c r="A40" s="92"/>
      <c r="B40" s="10"/>
      <c r="C40" s="96"/>
      <c r="D40" s="5" t="s">
        <v>107</v>
      </c>
      <c r="E40" s="6">
        <f>E41/E26</f>
        <v>0</v>
      </c>
      <c r="F40" s="6">
        <f t="shared" ref="F40:AC40" si="40">F41/F26</f>
        <v>0</v>
      </c>
      <c r="G40" s="6">
        <f t="shared" si="40"/>
        <v>0</v>
      </c>
      <c r="H40" s="6">
        <f t="shared" si="40"/>
        <v>0</v>
      </c>
      <c r="I40" s="6">
        <f t="shared" si="40"/>
        <v>0</v>
      </c>
      <c r="J40" s="6">
        <f t="shared" si="40"/>
        <v>0</v>
      </c>
      <c r="K40" s="6">
        <f t="shared" si="40"/>
        <v>0</v>
      </c>
      <c r="L40" s="6">
        <f t="shared" si="40"/>
        <v>0</v>
      </c>
      <c r="M40" s="6">
        <f t="shared" si="40"/>
        <v>0</v>
      </c>
      <c r="N40" s="6">
        <f t="shared" si="40"/>
        <v>0</v>
      </c>
      <c r="O40" s="6">
        <f t="shared" si="40"/>
        <v>0</v>
      </c>
      <c r="P40" s="6">
        <f t="shared" si="40"/>
        <v>0</v>
      </c>
      <c r="Q40" s="6">
        <f t="shared" si="40"/>
        <v>-3.623188405797102</v>
      </c>
      <c r="R40" s="6">
        <f t="shared" si="40"/>
        <v>0</v>
      </c>
      <c r="S40" s="6">
        <f t="shared" si="40"/>
        <v>0</v>
      </c>
      <c r="T40" s="6">
        <f t="shared" si="40"/>
        <v>-7.246376811594204</v>
      </c>
      <c r="U40" s="6">
        <f t="shared" si="40"/>
        <v>-18.115942028985508</v>
      </c>
      <c r="V40" s="6">
        <f t="shared" si="40"/>
        <v>-14.492753623188408</v>
      </c>
      <c r="W40" s="6">
        <f t="shared" si="40"/>
        <v>0</v>
      </c>
      <c r="X40" s="6">
        <f t="shared" si="40"/>
        <v>0</v>
      </c>
      <c r="Y40" s="6">
        <f t="shared" si="40"/>
        <v>0</v>
      </c>
      <c r="Z40" s="6">
        <f t="shared" si="40"/>
        <v>0</v>
      </c>
      <c r="AA40" s="6">
        <f t="shared" si="40"/>
        <v>-10.869565217391305</v>
      </c>
      <c r="AB40" s="6">
        <f t="shared" si="40"/>
        <v>-35.507246376811601</v>
      </c>
      <c r="AC40" s="6">
        <f t="shared" si="40"/>
        <v>0</v>
      </c>
    </row>
    <row r="41" spans="1:29" x14ac:dyDescent="0.3">
      <c r="A41" s="92"/>
      <c r="B41" s="10"/>
      <c r="C41" s="96"/>
      <c r="D41" s="18" t="s">
        <v>87</v>
      </c>
      <c r="E41" s="20">
        <f>E39/12</f>
        <v>0</v>
      </c>
      <c r="F41" s="20">
        <f>F39/12</f>
        <v>0</v>
      </c>
      <c r="G41" s="20">
        <f t="shared" ref="G41:L41" si="41">G39/12</f>
        <v>0</v>
      </c>
      <c r="H41" s="20">
        <f t="shared" si="41"/>
        <v>0</v>
      </c>
      <c r="I41" s="20">
        <f t="shared" si="41"/>
        <v>0</v>
      </c>
      <c r="J41" s="20">
        <f t="shared" si="41"/>
        <v>0</v>
      </c>
      <c r="K41" s="20">
        <f t="shared" si="41"/>
        <v>0</v>
      </c>
      <c r="L41" s="20">
        <f t="shared" si="41"/>
        <v>0</v>
      </c>
      <c r="M41" s="20">
        <f>M39/12</f>
        <v>0</v>
      </c>
      <c r="N41" s="20">
        <f>N39/12</f>
        <v>0</v>
      </c>
      <c r="O41" s="20">
        <f>O39/12</f>
        <v>0</v>
      </c>
      <c r="P41" s="20">
        <f t="shared" ref="P41:AC41" si="42">P39/12</f>
        <v>0</v>
      </c>
      <c r="Q41" s="20">
        <f t="shared" si="42"/>
        <v>-4.166666666666667</v>
      </c>
      <c r="R41" s="20">
        <f t="shared" si="42"/>
        <v>0</v>
      </c>
      <c r="S41" s="20">
        <f t="shared" si="42"/>
        <v>0</v>
      </c>
      <c r="T41" s="20">
        <f t="shared" si="42"/>
        <v>-8.3333333333333339</v>
      </c>
      <c r="U41" s="20">
        <f t="shared" si="42"/>
        <v>-20.833333333333332</v>
      </c>
      <c r="V41" s="20">
        <f t="shared" si="42"/>
        <v>-16.666666666666668</v>
      </c>
      <c r="W41" s="20">
        <f t="shared" si="42"/>
        <v>0</v>
      </c>
      <c r="X41" s="20">
        <f t="shared" si="42"/>
        <v>0</v>
      </c>
      <c r="Y41" s="20">
        <f t="shared" si="42"/>
        <v>0</v>
      </c>
      <c r="Z41" s="20">
        <f t="shared" si="42"/>
        <v>0</v>
      </c>
      <c r="AA41" s="20">
        <f t="shared" si="42"/>
        <v>-12.5</v>
      </c>
      <c r="AB41" s="20">
        <f t="shared" si="42"/>
        <v>-40.833333333333336</v>
      </c>
      <c r="AC41" s="20">
        <f t="shared" si="42"/>
        <v>0</v>
      </c>
    </row>
    <row r="42" spans="1:29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x14ac:dyDescent="0.3">
      <c r="A43" s="55"/>
      <c r="B43" s="55"/>
      <c r="C43" s="55"/>
      <c r="D43" s="55" t="str">
        <f>CONCATENATE("Best plans for ",B1, " assuming annual consumption of ",B25, " kWh")</f>
        <v>Best plans for City name assuming annual consumption of 9108 kWh</v>
      </c>
      <c r="E43" s="5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15" customHeight="1" x14ac:dyDescent="0.3">
      <c r="A44" s="86" t="s">
        <v>93</v>
      </c>
      <c r="B44" s="86"/>
      <c r="C44" s="86"/>
      <c r="D44" s="5" t="s">
        <v>117</v>
      </c>
      <c r="E44" s="5" t="str">
        <f>E1</f>
        <v>Contact Basic Plan (Standard)</v>
      </c>
      <c r="F44" s="5" t="str">
        <f>F1</f>
        <v>Contact Everyday Bonus Fixed (Standard)</v>
      </c>
      <c r="G44" s="5" t="str">
        <f t="shared" ref="G44:L44" si="43">G1</f>
        <v>Ecotricity Eco Anytime (Standard)</v>
      </c>
      <c r="H44" s="5" t="str">
        <f t="shared" si="43"/>
        <v>Ecotricity Eco Saver (Standard)</v>
      </c>
      <c r="I44" s="5" t="str">
        <f t="shared" si="43"/>
        <v>Electric Kiwi - Kiwi (Standard)</v>
      </c>
      <c r="J44" s="5" t="str">
        <f t="shared" si="43"/>
        <v>Electric Kiwi - Loyal Kiwi (Standard)</v>
      </c>
      <c r="K44" s="5" t="str">
        <f t="shared" si="43"/>
        <v>Electric Kiwi - MoveMaster (Standard)</v>
      </c>
      <c r="L44" s="5" t="str">
        <f t="shared" si="43"/>
        <v>Electric Kiwi - Stay Ahead 200 (Standard)</v>
      </c>
      <c r="M44" s="5" t="str">
        <f>M1</f>
        <v>Flick Energy Flat (Standard)</v>
      </c>
      <c r="N44" s="5" t="str">
        <f>N1</f>
        <v>Flick Energy Off Peak (Standard)</v>
      </c>
      <c r="O44" s="5" t="str">
        <f>O1</f>
        <v>Frank Energy (Standard)</v>
      </c>
      <c r="P44" s="5" t="str">
        <f t="shared" ref="P44:AC44" si="44">P1</f>
        <v>Genesis Energy Basic (Standard)</v>
      </c>
      <c r="Q44" s="5" t="str">
        <f t="shared" si="44"/>
        <v>Genesis Energy Plus (Standard)</v>
      </c>
      <c r="R44" s="5" t="str">
        <f t="shared" si="44"/>
        <v>Globug (Standard)</v>
      </c>
      <c r="S44" s="5" t="str">
        <f t="shared" si="44"/>
        <v>Mercury Everyday Rates (Standard)</v>
      </c>
      <c r="T44" s="5" t="str">
        <f t="shared" si="44"/>
        <v>Mercury Fixed 1 year (Standard)</v>
      </c>
      <c r="U44" s="5" t="str">
        <f t="shared" si="44"/>
        <v>Mercury Fixed 2 year (Standard)</v>
      </c>
      <c r="V44" s="5" t="str">
        <f t="shared" si="44"/>
        <v>Meridian 2- year contract (Standard)</v>
      </c>
      <c r="W44" s="5" t="str">
        <f t="shared" si="44"/>
        <v>Meridian No Fixed Term (Standard)</v>
      </c>
      <c r="X44" s="5" t="str">
        <f t="shared" si="44"/>
        <v>Nova Energy (Standard)</v>
      </c>
      <c r="Y44" s="5" t="str">
        <f t="shared" si="44"/>
        <v>Octopus Fixed (Standard)</v>
      </c>
      <c r="Z44" s="5" t="str">
        <f t="shared" si="44"/>
        <v>Octopus Flexi (Standard)</v>
      </c>
      <c r="AA44" s="5" t="str">
        <f t="shared" si="44"/>
        <v>Powershop (Standard)</v>
      </c>
      <c r="AB44" s="5" t="str">
        <f t="shared" si="44"/>
        <v>Slingshot (Standard)</v>
      </c>
      <c r="AC44" s="5" t="str">
        <f t="shared" si="44"/>
        <v>Trustpower (Standard)</v>
      </c>
    </row>
    <row r="45" spans="1:29" x14ac:dyDescent="0.3">
      <c r="A45" s="86"/>
      <c r="B45" s="86"/>
      <c r="C45" s="86"/>
      <c r="D45" s="5" t="s">
        <v>76</v>
      </c>
      <c r="E45" s="6">
        <f>E23</f>
        <v>0</v>
      </c>
      <c r="F45" s="6">
        <f t="shared" ref="F45:AC45" si="45">F23</f>
        <v>0</v>
      </c>
      <c r="G45" s="6">
        <f t="shared" si="45"/>
        <v>0</v>
      </c>
      <c r="H45" s="6">
        <f t="shared" si="45"/>
        <v>0</v>
      </c>
      <c r="I45" s="6">
        <f t="shared" si="45"/>
        <v>0</v>
      </c>
      <c r="J45" s="6">
        <f t="shared" si="45"/>
        <v>0</v>
      </c>
      <c r="K45" s="6">
        <f t="shared" si="45"/>
        <v>0</v>
      </c>
      <c r="L45" s="6">
        <f t="shared" si="45"/>
        <v>0</v>
      </c>
      <c r="M45" s="6">
        <f>M23</f>
        <v>0</v>
      </c>
      <c r="N45" s="6">
        <f>N23</f>
        <v>0</v>
      </c>
      <c r="O45" s="6">
        <f>O23</f>
        <v>0</v>
      </c>
      <c r="P45" s="6">
        <f t="shared" ref="P45:Z45" si="46">P23</f>
        <v>0</v>
      </c>
      <c r="Q45" s="6">
        <f t="shared" si="46"/>
        <v>-50</v>
      </c>
      <c r="R45" s="6">
        <f t="shared" si="46"/>
        <v>0</v>
      </c>
      <c r="S45" s="6">
        <f t="shared" si="46"/>
        <v>0</v>
      </c>
      <c r="T45" s="6">
        <f t="shared" si="46"/>
        <v>-100</v>
      </c>
      <c r="U45" s="6">
        <f t="shared" si="46"/>
        <v>-250</v>
      </c>
      <c r="V45" s="6">
        <f t="shared" si="46"/>
        <v>-200</v>
      </c>
      <c r="W45" s="6">
        <f t="shared" si="46"/>
        <v>0</v>
      </c>
      <c r="X45" s="6">
        <f t="shared" si="46"/>
        <v>0</v>
      </c>
      <c r="Y45" s="6">
        <f t="shared" si="46"/>
        <v>0</v>
      </c>
      <c r="Z45" s="6">
        <f t="shared" si="46"/>
        <v>0</v>
      </c>
      <c r="AA45" s="6">
        <f t="shared" si="45"/>
        <v>-150</v>
      </c>
      <c r="AB45" s="6">
        <f t="shared" si="45"/>
        <v>-490</v>
      </c>
      <c r="AC45" s="6">
        <f t="shared" si="45"/>
        <v>0</v>
      </c>
    </row>
    <row r="46" spans="1:29" x14ac:dyDescent="0.3">
      <c r="A46" s="86"/>
      <c r="B46" s="86"/>
      <c r="C46" s="86"/>
      <c r="D46" s="5" t="s">
        <v>77</v>
      </c>
      <c r="E46" s="5" t="str">
        <f>E2</f>
        <v>Open</v>
      </c>
      <c r="F46" s="5" t="str">
        <f t="shared" ref="F46:AC46" si="47">F2</f>
        <v>Fixed (12 months)</v>
      </c>
      <c r="G46" s="5" t="e">
        <f t="shared" si="47"/>
        <v>#N/A</v>
      </c>
      <c r="H46" s="5" t="e">
        <f t="shared" si="47"/>
        <v>#N/A</v>
      </c>
      <c r="I46" s="5" t="str">
        <f t="shared" si="47"/>
        <v>Open</v>
      </c>
      <c r="J46" s="5" t="e">
        <f t="shared" si="47"/>
        <v>#N/A</v>
      </c>
      <c r="K46" s="5" t="str">
        <f t="shared" si="47"/>
        <v>Open</v>
      </c>
      <c r="L46" s="5" t="e">
        <f t="shared" si="47"/>
        <v>#N/A</v>
      </c>
      <c r="M46" s="5" t="str">
        <f>M2</f>
        <v>Open</v>
      </c>
      <c r="N46" s="5" t="str">
        <f>N2</f>
        <v>Open</v>
      </c>
      <c r="O46" s="5" t="str">
        <f>O2</f>
        <v>Open</v>
      </c>
      <c r="P46" s="5" t="str">
        <f t="shared" ref="P46:Z46" si="48">P2</f>
        <v>Fixed (12 months)</v>
      </c>
      <c r="Q46" s="5" t="str">
        <f t="shared" si="48"/>
        <v>Open or Fixed</v>
      </c>
      <c r="R46" s="5" t="str">
        <f t="shared" si="48"/>
        <v>Open</v>
      </c>
      <c r="S46" s="5" t="e">
        <f t="shared" si="48"/>
        <v>#N/A</v>
      </c>
      <c r="T46" s="5" t="e">
        <f t="shared" si="48"/>
        <v>#N/A</v>
      </c>
      <c r="U46" s="5" t="e">
        <f t="shared" si="48"/>
        <v>#N/A</v>
      </c>
      <c r="V46" s="5" t="str">
        <f t="shared" si="48"/>
        <v>Fixed (24 months)</v>
      </c>
      <c r="W46" s="5" t="str">
        <f t="shared" si="48"/>
        <v>Open</v>
      </c>
      <c r="X46" s="5" t="str">
        <f t="shared" si="48"/>
        <v>Open</v>
      </c>
      <c r="Y46" s="5" t="str">
        <f t="shared" si="48"/>
        <v>Open (prices fixed for 12 months)</v>
      </c>
      <c r="Z46" s="5" t="str">
        <f t="shared" si="48"/>
        <v>Open</v>
      </c>
      <c r="AA46" s="5" t="str">
        <f t="shared" si="47"/>
        <v>Open</v>
      </c>
      <c r="AB46" s="5" t="str">
        <f t="shared" si="47"/>
        <v>Fixed 12 months</v>
      </c>
      <c r="AC46" s="5" t="str">
        <f t="shared" si="47"/>
        <v>Open</v>
      </c>
    </row>
    <row r="47" spans="1:29" x14ac:dyDescent="0.3">
      <c r="A47" s="86"/>
      <c r="B47" s="86"/>
      <c r="C47" s="86"/>
      <c r="D47" s="5" t="s">
        <v>118</v>
      </c>
      <c r="E47" s="5" t="str">
        <f>E18</f>
        <v>.</v>
      </c>
      <c r="F47" s="5">
        <f t="shared" ref="F47:AC47" si="49">F18</f>
        <v>0</v>
      </c>
      <c r="G47" s="5" t="e">
        <f t="shared" si="49"/>
        <v>#N/A</v>
      </c>
      <c r="H47" s="5" t="e">
        <f t="shared" si="49"/>
        <v>#N/A</v>
      </c>
      <c r="I47" s="5" t="str">
        <f t="shared" si="49"/>
        <v>.</v>
      </c>
      <c r="J47" s="5" t="e">
        <f t="shared" si="49"/>
        <v>#N/A</v>
      </c>
      <c r="K47" s="5" t="str">
        <f t="shared" si="49"/>
        <v>.</v>
      </c>
      <c r="L47" s="5" t="e">
        <f t="shared" si="49"/>
        <v>#N/A</v>
      </c>
      <c r="M47" s="5" t="str">
        <f t="shared" si="49"/>
        <v>.</v>
      </c>
      <c r="N47" s="5" t="str">
        <f t="shared" si="49"/>
        <v>.</v>
      </c>
      <c r="O47" s="5" t="str">
        <f t="shared" si="49"/>
        <v>.</v>
      </c>
      <c r="P47" s="5" t="str">
        <f t="shared" si="49"/>
        <v>.</v>
      </c>
      <c r="Q47" s="5" t="str">
        <f t="shared" si="49"/>
        <v>DISC-03</v>
      </c>
      <c r="R47" s="5" t="str">
        <f t="shared" si="49"/>
        <v>.</v>
      </c>
      <c r="S47" s="5" t="e">
        <f t="shared" si="49"/>
        <v>#N/A</v>
      </c>
      <c r="T47" s="5" t="e">
        <f t="shared" si="49"/>
        <v>#N/A</v>
      </c>
      <c r="U47" s="5" t="e">
        <f t="shared" si="49"/>
        <v>#N/A</v>
      </c>
      <c r="V47" s="5" t="str">
        <f t="shared" si="49"/>
        <v>DISC-07</v>
      </c>
      <c r="W47" s="5" t="str">
        <f t="shared" si="49"/>
        <v>DISC-10</v>
      </c>
      <c r="X47" s="5" t="str">
        <f t="shared" si="49"/>
        <v>.</v>
      </c>
      <c r="Y47" s="5" t="str">
        <f t="shared" si="49"/>
        <v>.</v>
      </c>
      <c r="Z47" s="5" t="str">
        <f t="shared" si="49"/>
        <v>.</v>
      </c>
      <c r="AA47" s="5" t="str">
        <f t="shared" si="49"/>
        <v>DISC-08</v>
      </c>
      <c r="AB47" s="5" t="str">
        <f t="shared" si="49"/>
        <v>BUND-02</v>
      </c>
      <c r="AC47" s="5" t="str">
        <f t="shared" si="49"/>
        <v>BUND-03</v>
      </c>
    </row>
    <row r="61" spans="1:29" x14ac:dyDescent="0.3">
      <c r="A61" s="4"/>
      <c r="B61" s="45" t="str">
        <f>B1</f>
        <v>City name</v>
      </c>
      <c r="C61" s="45"/>
      <c r="D61" s="4"/>
      <c r="E61" s="47" t="s">
        <v>44</v>
      </c>
      <c r="F61" s="47" t="s">
        <v>45</v>
      </c>
      <c r="G61" s="47" t="s">
        <v>47</v>
      </c>
      <c r="H61" s="47" t="s">
        <v>46</v>
      </c>
      <c r="I61" s="47" t="s">
        <v>48</v>
      </c>
      <c r="J61" s="47" t="s">
        <v>49</v>
      </c>
      <c r="K61" s="47" t="s">
        <v>50</v>
      </c>
      <c r="L61" s="47" t="s">
        <v>51</v>
      </c>
      <c r="M61" s="47" t="s">
        <v>52</v>
      </c>
      <c r="N61" s="47" t="s">
        <v>53</v>
      </c>
      <c r="O61" s="47" t="s">
        <v>54</v>
      </c>
      <c r="P61" s="47" t="s">
        <v>55</v>
      </c>
      <c r="Q61" s="47" t="s">
        <v>56</v>
      </c>
      <c r="R61" s="47" t="s">
        <v>57</v>
      </c>
      <c r="S61" s="47" t="s">
        <v>58</v>
      </c>
      <c r="T61" s="47" t="s">
        <v>128</v>
      </c>
      <c r="U61" s="47" t="s">
        <v>130</v>
      </c>
      <c r="V61" s="47" t="s">
        <v>111</v>
      </c>
      <c r="W61" s="47" t="s">
        <v>112</v>
      </c>
      <c r="X61" s="47" t="s">
        <v>59</v>
      </c>
      <c r="Y61" s="47" t="s">
        <v>72</v>
      </c>
      <c r="Z61" s="47" t="s">
        <v>106</v>
      </c>
      <c r="AA61" s="47" t="s">
        <v>60</v>
      </c>
      <c r="AB61" s="47" t="s">
        <v>73</v>
      </c>
      <c r="AC61" s="47" t="s">
        <v>61</v>
      </c>
    </row>
    <row r="62" spans="1:29" ht="15.6" x14ac:dyDescent="0.3">
      <c r="A62" s="87" t="s">
        <v>84</v>
      </c>
      <c r="B62" s="88" t="s">
        <v>92</v>
      </c>
      <c r="C62" s="88"/>
      <c r="D62" s="1" t="s">
        <v>94</v>
      </c>
      <c r="E62" s="30" t="str">
        <f>VLOOKUP(E61,'Plans terms &amp; discounts'!$A:$B,2,FALSE)</f>
        <v>Open</v>
      </c>
      <c r="F62" s="30" t="str">
        <f>VLOOKUP(F61,'Plans terms &amp; discounts'!$A:$B,2,FALSE)</f>
        <v>Fixed (12 months)</v>
      </c>
      <c r="G62" s="30" t="e">
        <f>VLOOKUP(G61,'Plans terms &amp; discounts'!$A:$B,2,FALSE)</f>
        <v>#N/A</v>
      </c>
      <c r="H62" s="30" t="e">
        <f>VLOOKUP(H61,'Plans terms &amp; discounts'!$A:$B,2,FALSE)</f>
        <v>#N/A</v>
      </c>
      <c r="I62" s="30" t="str">
        <f>VLOOKUP(I61,'Plans terms &amp; discounts'!$A:$B,2,FALSE)</f>
        <v>Open</v>
      </c>
      <c r="J62" s="30" t="e">
        <f>VLOOKUP(J61,'Plans terms &amp; discounts'!$A:$B,2,FALSE)</f>
        <v>#N/A</v>
      </c>
      <c r="K62" s="30" t="str">
        <f>VLOOKUP(K61,'Plans terms &amp; discounts'!$A:$B,2,FALSE)</f>
        <v>Open</v>
      </c>
      <c r="L62" s="30" t="e">
        <f>VLOOKUP(L61,'Plans terms &amp; discounts'!$A:$B,2,FALSE)</f>
        <v>#N/A</v>
      </c>
      <c r="M62" s="30" t="str">
        <f>VLOOKUP(M61,'Plans terms &amp; discounts'!$A:$B,2,FALSE)</f>
        <v>Open</v>
      </c>
      <c r="N62" s="30" t="str">
        <f>VLOOKUP(N61,'Plans terms &amp; discounts'!$A:$B,2,FALSE)</f>
        <v>Open</v>
      </c>
      <c r="O62" s="30" t="str">
        <f>VLOOKUP(O61,'Plans terms &amp; discounts'!$A:$B,2,FALSE)</f>
        <v>Open</v>
      </c>
      <c r="P62" s="30" t="str">
        <f>VLOOKUP(P61,'Plans terms &amp; discounts'!$A:$B,2,FALSE)</f>
        <v>Fixed (12 months)</v>
      </c>
      <c r="Q62" s="30" t="str">
        <f>VLOOKUP(Q61,'Plans terms &amp; discounts'!$A:$B,2,FALSE)</f>
        <v>Open or Fixed</v>
      </c>
      <c r="R62" s="30" t="str">
        <f>VLOOKUP(R61,'Plans terms &amp; discounts'!$A:$B,2,FALSE)</f>
        <v>Open</v>
      </c>
      <c r="S62" s="30" t="e">
        <f>VLOOKUP(S61,'Plans terms &amp; discounts'!$A:$B,2,FALSE)</f>
        <v>#N/A</v>
      </c>
      <c r="T62" s="30" t="e">
        <f>VLOOKUP(T61,'Plans terms &amp; discounts'!$A:$B,2,FALSE)</f>
        <v>#N/A</v>
      </c>
      <c r="U62" s="30" t="e">
        <f>VLOOKUP(U61,'Plans terms &amp; discounts'!$A:$B,2,FALSE)</f>
        <v>#N/A</v>
      </c>
      <c r="V62" s="30" t="str">
        <f>VLOOKUP(V61,'Plans terms &amp; discounts'!$A:$B,2,FALSE)</f>
        <v>Fixed (24 months)</v>
      </c>
      <c r="W62" s="30" t="str">
        <f>VLOOKUP(W61,'Plans terms &amp; discounts'!$A:$B,2,FALSE)</f>
        <v>Open</v>
      </c>
      <c r="X62" s="30" t="str">
        <f>VLOOKUP(X61,'Plans terms &amp; discounts'!$A:$B,2,FALSE)</f>
        <v>Open</v>
      </c>
      <c r="Y62" s="30" t="str">
        <f>VLOOKUP(Y61,'Plans terms &amp; discounts'!$A:$B,2,FALSE)</f>
        <v>Open (prices fixed for 12 months)</v>
      </c>
      <c r="Z62" s="30" t="str">
        <f>VLOOKUP(Z61,'Plans terms &amp; discounts'!$A:$B,2,FALSE)</f>
        <v>Open</v>
      </c>
      <c r="AA62" s="30" t="str">
        <f>VLOOKUP(AA61,'Plans terms &amp; discounts'!$A:$B,2,FALSE)</f>
        <v>Open</v>
      </c>
      <c r="AB62" s="30" t="str">
        <f>VLOOKUP(AB61,'Plans terms &amp; discounts'!$A:$B,2,FALSE)</f>
        <v>Fixed 12 months</v>
      </c>
      <c r="AC62" s="30" t="str">
        <f>VLOOKUP(AC61,'Plans terms &amp; discounts'!$A:$B,2,FALSE)</f>
        <v>Open</v>
      </c>
    </row>
    <row r="63" spans="1:29" ht="15.6" x14ac:dyDescent="0.3">
      <c r="A63" s="87"/>
      <c r="B63" s="88"/>
      <c r="C63" s="88"/>
      <c r="D63" s="1" t="s">
        <v>3</v>
      </c>
      <c r="E63" s="30" t="s">
        <v>96</v>
      </c>
      <c r="F63" s="30" t="s">
        <v>96</v>
      </c>
      <c r="G63" s="30" t="s">
        <v>4</v>
      </c>
      <c r="H63" s="30" t="s">
        <v>4</v>
      </c>
      <c r="I63" s="30" t="s">
        <v>96</v>
      </c>
      <c r="J63" s="30" t="s">
        <v>96</v>
      </c>
      <c r="K63" s="30" t="s">
        <v>95</v>
      </c>
      <c r="L63" s="30" t="s">
        <v>96</v>
      </c>
      <c r="M63" s="30" t="s">
        <v>96</v>
      </c>
      <c r="N63" s="30" t="s">
        <v>4</v>
      </c>
      <c r="O63" s="30" t="s">
        <v>96</v>
      </c>
      <c r="P63" s="30" t="s">
        <v>96</v>
      </c>
      <c r="Q63" s="30" t="s">
        <v>96</v>
      </c>
      <c r="R63" s="30" t="s">
        <v>96</v>
      </c>
      <c r="S63" s="30" t="s">
        <v>96</v>
      </c>
      <c r="T63" s="30" t="s">
        <v>96</v>
      </c>
      <c r="U63" s="30" t="s">
        <v>96</v>
      </c>
      <c r="V63" s="30" t="s">
        <v>96</v>
      </c>
      <c r="W63" s="30" t="s">
        <v>96</v>
      </c>
      <c r="X63" s="30" t="s">
        <v>96</v>
      </c>
      <c r="Y63" s="30" t="s">
        <v>95</v>
      </c>
      <c r="Z63" s="30" t="s">
        <v>95</v>
      </c>
      <c r="AA63" s="30" t="s">
        <v>96</v>
      </c>
      <c r="AB63" s="30" t="s">
        <v>96</v>
      </c>
      <c r="AC63" s="30" t="s">
        <v>96</v>
      </c>
    </row>
    <row r="64" spans="1:29" ht="15.6" x14ac:dyDescent="0.3">
      <c r="A64" s="87"/>
      <c r="B64" s="89" t="s">
        <v>97</v>
      </c>
      <c r="C64" s="89"/>
      <c r="D64" s="26" t="s">
        <v>30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9"/>
      <c r="S64" s="48"/>
      <c r="T64" s="48"/>
      <c r="U64" s="48"/>
      <c r="V64" s="48"/>
      <c r="W64" s="48"/>
      <c r="X64" s="48"/>
      <c r="Y64" s="48"/>
      <c r="Z64" s="48"/>
      <c r="AA64" s="49"/>
      <c r="AB64" s="48"/>
      <c r="AC64" s="48"/>
    </row>
    <row r="65" spans="1:29" ht="15.6" x14ac:dyDescent="0.3">
      <c r="A65" s="87"/>
      <c r="B65" s="89"/>
      <c r="C65" s="89"/>
      <c r="D65" s="26" t="s">
        <v>31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9"/>
      <c r="S65" s="48"/>
      <c r="T65" s="48"/>
      <c r="U65" s="48"/>
      <c r="V65" s="48"/>
      <c r="W65" s="48"/>
      <c r="X65" s="48"/>
      <c r="Y65" s="48"/>
      <c r="Z65" s="48"/>
      <c r="AA65" s="49"/>
      <c r="AB65" s="48"/>
      <c r="AC65" s="48"/>
    </row>
    <row r="66" spans="1:29" ht="15.6" x14ac:dyDescent="0.3">
      <c r="A66" s="87"/>
      <c r="B66" s="89"/>
      <c r="C66" s="89"/>
      <c r="D66" s="27" t="s">
        <v>32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  <c r="S66" s="48"/>
      <c r="T66" s="48"/>
      <c r="U66" s="48"/>
      <c r="V66" s="48"/>
      <c r="W66" s="48"/>
      <c r="X66" s="48"/>
      <c r="Y66" s="48"/>
      <c r="Z66" s="48"/>
      <c r="AA66" s="49"/>
      <c r="AB66" s="48"/>
      <c r="AC66" s="48"/>
    </row>
    <row r="67" spans="1:29" ht="15.6" x14ac:dyDescent="0.3">
      <c r="A67" s="87"/>
      <c r="B67" s="23"/>
      <c r="C67" s="25" t="s">
        <v>35</v>
      </c>
      <c r="D67" s="2" t="s">
        <v>6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>
        <f>R64/R86</f>
        <v>0</v>
      </c>
      <c r="S67" s="31"/>
      <c r="T67" s="31"/>
      <c r="U67" s="31"/>
      <c r="V67" s="31"/>
      <c r="W67" s="31"/>
      <c r="X67" s="31"/>
      <c r="Y67" s="31"/>
      <c r="Z67" s="31"/>
      <c r="AA67" s="31">
        <f>AA64/AA86</f>
        <v>0</v>
      </c>
      <c r="AB67" s="31"/>
      <c r="AC67" s="31"/>
    </row>
    <row r="68" spans="1:29" ht="15.6" x14ac:dyDescent="0.3">
      <c r="A68" s="87"/>
      <c r="B68" s="23"/>
      <c r="C68" s="90" t="s">
        <v>7</v>
      </c>
      <c r="D68" s="2" t="s">
        <v>8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>
        <f>R65/R86</f>
        <v>0</v>
      </c>
      <c r="S68" s="31"/>
      <c r="T68" s="31"/>
      <c r="U68" s="31"/>
      <c r="V68" s="31"/>
      <c r="W68" s="31"/>
      <c r="X68" s="31"/>
      <c r="Y68" s="31"/>
      <c r="Z68" s="31"/>
      <c r="AA68" s="31">
        <f>AA65/AA86</f>
        <v>0</v>
      </c>
      <c r="AB68" s="31"/>
      <c r="AC68" s="31"/>
    </row>
    <row r="69" spans="1:29" ht="15.6" x14ac:dyDescent="0.3">
      <c r="A69" s="87"/>
      <c r="B69" s="23"/>
      <c r="C69" s="90"/>
      <c r="D69" s="1" t="s">
        <v>9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>
        <f>R66/R86</f>
        <v>0</v>
      </c>
      <c r="S69" s="31"/>
      <c r="T69" s="31"/>
      <c r="U69" s="31"/>
      <c r="V69" s="31"/>
      <c r="W69" s="31"/>
      <c r="X69" s="31"/>
      <c r="Y69" s="31"/>
      <c r="Z69" s="31"/>
      <c r="AA69" s="31">
        <f>AA66/AA86</f>
        <v>0</v>
      </c>
      <c r="AB69" s="31"/>
      <c r="AC69" s="31"/>
    </row>
    <row r="70" spans="1:29" ht="15.6" x14ac:dyDescent="0.3">
      <c r="A70" s="87"/>
      <c r="B70" s="3">
        <v>0.31</v>
      </c>
      <c r="C70" s="90"/>
      <c r="D70" s="35" t="s">
        <v>10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5.6" x14ac:dyDescent="0.3">
      <c r="A71" s="87"/>
      <c r="B71" s="3">
        <v>0.69</v>
      </c>
      <c r="C71" s="90"/>
      <c r="D71" s="35" t="s">
        <v>11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x14ac:dyDescent="0.3">
      <c r="A72" s="87"/>
      <c r="B72" s="3">
        <v>0.4</v>
      </c>
      <c r="C72" s="90"/>
      <c r="D72" s="36" t="s">
        <v>12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5.6" x14ac:dyDescent="0.3">
      <c r="A73" s="87"/>
      <c r="B73" s="3">
        <v>0.4</v>
      </c>
      <c r="C73" s="90"/>
      <c r="D73" s="37" t="s">
        <v>13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5.6" x14ac:dyDescent="0.3">
      <c r="A74" s="87"/>
      <c r="B74" s="3">
        <v>0.2</v>
      </c>
      <c r="C74" s="90"/>
      <c r="D74" s="37" t="s">
        <v>14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x14ac:dyDescent="0.3">
      <c r="A75" s="87"/>
      <c r="B75" s="24"/>
      <c r="C75" s="84" t="s">
        <v>91</v>
      </c>
      <c r="D75" s="43" t="s">
        <v>15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v>50</v>
      </c>
      <c r="R75" s="17"/>
      <c r="S75" s="17"/>
      <c r="T75" s="17">
        <v>100</v>
      </c>
      <c r="U75" s="17">
        <v>250</v>
      </c>
      <c r="V75" s="17">
        <v>200</v>
      </c>
      <c r="W75" s="17"/>
      <c r="X75" s="17"/>
      <c r="Y75" s="17"/>
      <c r="Z75" s="17"/>
      <c r="AA75" s="17">
        <v>150</v>
      </c>
      <c r="AB75" s="17">
        <f>240+250</f>
        <v>490</v>
      </c>
      <c r="AC75" s="17"/>
    </row>
    <row r="76" spans="1:29" x14ac:dyDescent="0.3">
      <c r="A76" s="87"/>
      <c r="B76" s="24"/>
      <c r="C76" s="84"/>
      <c r="D76" s="3" t="s">
        <v>16</v>
      </c>
      <c r="E76" s="50"/>
      <c r="F76" s="50">
        <v>0.02</v>
      </c>
      <c r="G76" s="50"/>
      <c r="H76" s="50"/>
      <c r="I76" s="50"/>
      <c r="J76" s="50"/>
      <c r="K76" s="50"/>
      <c r="L76" s="50">
        <v>0.1</v>
      </c>
      <c r="M76" s="50"/>
      <c r="N76" s="48"/>
      <c r="O76" s="48"/>
      <c r="P76" s="48"/>
      <c r="Q76" s="50">
        <v>0.06</v>
      </c>
      <c r="R76" s="50"/>
      <c r="S76" s="51">
        <v>0.02</v>
      </c>
      <c r="T76" s="51">
        <v>0.02</v>
      </c>
      <c r="U76" s="51">
        <v>0.02</v>
      </c>
      <c r="V76" s="50"/>
      <c r="W76" s="50"/>
      <c r="X76" s="50"/>
      <c r="Y76" s="16"/>
      <c r="Z76" s="16"/>
      <c r="AA76" s="50"/>
      <c r="AB76" s="50"/>
      <c r="AC76" s="50"/>
    </row>
    <row r="77" spans="1:29" x14ac:dyDescent="0.3">
      <c r="A77" s="87"/>
      <c r="B77" s="24"/>
      <c r="C77" s="84"/>
      <c r="D77" s="3" t="s">
        <v>17</v>
      </c>
      <c r="E77" s="16">
        <f>VLOOKUP(E61,'Plans terms &amp; discounts'!$A:$E,5,0)</f>
        <v>0</v>
      </c>
      <c r="F77" s="16">
        <f>VLOOKUP(F61,'Plans terms &amp; discounts'!$A:$E,5,0)</f>
        <v>0</v>
      </c>
      <c r="G77" s="16" t="e">
        <f>VLOOKUP(G61,'Plans terms &amp; discounts'!$A:$E,5,0)</f>
        <v>#N/A</v>
      </c>
      <c r="H77" s="16" t="e">
        <f>VLOOKUP(H61,'Plans terms &amp; discounts'!$A:$E,5,0)</f>
        <v>#N/A</v>
      </c>
      <c r="I77" s="16" t="str">
        <f>VLOOKUP(I61,'Plans terms &amp; discounts'!$A:$E,5,0)</f>
        <v>.</v>
      </c>
      <c r="J77" s="16" t="e">
        <f>VLOOKUP(J61,'Plans terms &amp; discounts'!$A:$E,5,0)</f>
        <v>#N/A</v>
      </c>
      <c r="K77" s="16" t="str">
        <f>VLOOKUP(K61,'Plans terms &amp; discounts'!$A:$E,5,0)</f>
        <v>.</v>
      </c>
      <c r="L77" s="16" t="e">
        <f>VLOOKUP(L61,'Plans terms &amp; discounts'!$A:$E,5,0)</f>
        <v>#N/A</v>
      </c>
      <c r="M77" s="16" t="str">
        <f>VLOOKUP(M61,'Plans terms &amp; discounts'!$A:$E,5,0)</f>
        <v>.</v>
      </c>
      <c r="N77" s="16" t="str">
        <f>VLOOKUP(N61,'Plans terms &amp; discounts'!$A:$E,5,0)</f>
        <v>.</v>
      </c>
      <c r="O77" s="16" t="str">
        <f>VLOOKUP(O61,'Plans terms &amp; discounts'!$A:$E,5,0)</f>
        <v>.</v>
      </c>
      <c r="P77" s="16" t="str">
        <f>VLOOKUP(P61,'Plans terms &amp; discounts'!$A:$E,5,0)</f>
        <v>.</v>
      </c>
      <c r="Q77" s="16" t="str">
        <f>VLOOKUP(Q61,'Plans terms &amp; discounts'!$A:$E,5,0)</f>
        <v xml:space="preserve"> 2% Direct Debit, 1%eBilling, 3% fixed term + $100 on 12 month sign up, free Power Shout hours</v>
      </c>
      <c r="R77" s="16" t="str">
        <f>VLOOKUP(R61,'Plans terms &amp; discounts'!$A:$E,5,0)</f>
        <v>.</v>
      </c>
      <c r="S77" s="16" t="e">
        <f>VLOOKUP(S61,'Plans terms &amp; discounts'!$A:$E,5,0)</f>
        <v>#N/A</v>
      </c>
      <c r="T77" s="16" t="e">
        <f>VLOOKUP(T61,'Plans terms &amp; discounts'!$A:$E,5,0)</f>
        <v>#N/A</v>
      </c>
      <c r="U77" s="16" t="e">
        <f>VLOOKUP(U61,'Plans terms &amp; discounts'!$A:$E,5,0)</f>
        <v>#N/A</v>
      </c>
      <c r="V77" s="16" t="str">
        <f>VLOOKUP(V61,'Plans terms &amp; discounts'!$A:$E,5,0)</f>
        <v>$200 credit upon joining, prices fixed for 24 months</v>
      </c>
      <c r="W77" s="16" t="str">
        <f>VLOOKUP(W61,'Plans terms &amp; discounts'!$A:$E,5,0)</f>
        <v>$10 monthly credit, variable rates during the year, open contract</v>
      </c>
      <c r="X77" s="16" t="str">
        <f>VLOOKUP(X61,'Plans terms &amp; discounts'!$A:$E,5,0)</f>
        <v>.</v>
      </c>
      <c r="Y77" s="16" t="str">
        <f>VLOOKUP(Y61,'Plans terms &amp; discounts'!$A:$E,5,0)</f>
        <v>.</v>
      </c>
      <c r="Z77" s="16" t="str">
        <f>VLOOKUP(Z61,'Plans terms &amp; discounts'!$A:$E,5,0)</f>
        <v>.</v>
      </c>
      <c r="AA77" s="16" t="str">
        <f>VLOOKUP(AA61,'Plans terms &amp; discounts'!$A:$E,5,0)</f>
        <v>$150 credit for new customers upon online signup</v>
      </c>
      <c r="AB77" s="16" t="str">
        <f>VLOOKUP(AB61,'Plans terms &amp; discounts'!$A:$E,5,0)</f>
        <v>$20 off Broadband per month for 12 months, $250 sign up bonus (Only for new customers taking out Unlimited broadband and Power bundle on a 12 month plan)</v>
      </c>
      <c r="AC77" s="16" t="str">
        <f>VLOOKUP(AC61,'Plans terms &amp; discounts'!$A:$E,5,0)</f>
        <v>Offer for fixed contracts of power and broadband bundle: $50 joining credit plus free broadband for 6 months (on 12 months contract) or a joining reward (Samsung appliance) on 24 month contracts</v>
      </c>
    </row>
    <row r="78" spans="1:29" x14ac:dyDescent="0.3">
      <c r="A78" s="87"/>
      <c r="B78" s="24"/>
      <c r="C78" s="84"/>
      <c r="D78" s="4" t="s">
        <v>118</v>
      </c>
      <c r="E78" s="16" t="str">
        <f>VLOOKUP(E61,'Plans terms &amp; discounts'!$A:$E,4,FALSE)</f>
        <v>.</v>
      </c>
      <c r="F78" s="16">
        <f>VLOOKUP(F61,'Plans terms &amp; discounts'!$A:$E,4,FALSE)</f>
        <v>0</v>
      </c>
      <c r="G78" s="16" t="e">
        <f>VLOOKUP(G61,'Plans terms &amp; discounts'!$A:$E,4,FALSE)</f>
        <v>#N/A</v>
      </c>
      <c r="H78" s="16" t="e">
        <f>VLOOKUP(H61,'Plans terms &amp; discounts'!$A:$E,4,FALSE)</f>
        <v>#N/A</v>
      </c>
      <c r="I78" s="16" t="str">
        <f>VLOOKUP(I61,'Plans terms &amp; discounts'!$A:$E,4,FALSE)</f>
        <v>.</v>
      </c>
      <c r="J78" s="16" t="e">
        <f>VLOOKUP(J61,'Plans terms &amp; discounts'!$A:$E,4,FALSE)</f>
        <v>#N/A</v>
      </c>
      <c r="K78" s="16" t="str">
        <f>VLOOKUP(K61,'Plans terms &amp; discounts'!$A:$E,4,FALSE)</f>
        <v>.</v>
      </c>
      <c r="L78" s="16" t="e">
        <f>VLOOKUP(L61,'Plans terms &amp; discounts'!$A:$E,4,FALSE)</f>
        <v>#N/A</v>
      </c>
      <c r="M78" s="16" t="str">
        <f>VLOOKUP(M61,'Plans terms &amp; discounts'!$A:$E,4,FALSE)</f>
        <v>.</v>
      </c>
      <c r="N78" s="16" t="str">
        <f>VLOOKUP(N61,'Plans terms &amp; discounts'!$A:$E,4,FALSE)</f>
        <v>.</v>
      </c>
      <c r="O78" s="16" t="str">
        <f>VLOOKUP(O61,'Plans terms &amp; discounts'!$A:$E,4,FALSE)</f>
        <v>.</v>
      </c>
      <c r="P78" s="16" t="str">
        <f>VLOOKUP(P61,'Plans terms &amp; discounts'!$A:$E,4,FALSE)</f>
        <v>.</v>
      </c>
      <c r="Q78" s="16" t="str">
        <f>VLOOKUP(Q61,'Plans terms &amp; discounts'!$A:$E,4,FALSE)</f>
        <v>DISC-03</v>
      </c>
      <c r="R78" s="16" t="str">
        <f>VLOOKUP(R61,'Plans terms &amp; discounts'!$A:$E,4,FALSE)</f>
        <v>.</v>
      </c>
      <c r="S78" s="16" t="e">
        <f>VLOOKUP(S61,'Plans terms &amp; discounts'!$A:$E,4,FALSE)</f>
        <v>#N/A</v>
      </c>
      <c r="T78" s="16" t="e">
        <f>VLOOKUP(T61,'Plans terms &amp; discounts'!$A:$E,4,FALSE)</f>
        <v>#N/A</v>
      </c>
      <c r="U78" s="16" t="e">
        <f>VLOOKUP(U61,'Plans terms &amp; discounts'!$A:$E,4,FALSE)</f>
        <v>#N/A</v>
      </c>
      <c r="V78" s="16" t="str">
        <f>VLOOKUP(V61,'Plans terms &amp; discounts'!$A:$E,4,FALSE)</f>
        <v>DISC-07</v>
      </c>
      <c r="W78" s="16" t="str">
        <f>VLOOKUP(W61,'Plans terms &amp; discounts'!$A:$E,4,FALSE)</f>
        <v>DISC-10</v>
      </c>
      <c r="X78" s="16" t="str">
        <f>VLOOKUP(X61,'Plans terms &amp; discounts'!$A:$E,4,FALSE)</f>
        <v>.</v>
      </c>
      <c r="Y78" s="16" t="str">
        <f>VLOOKUP(Y61,'Plans terms &amp; discounts'!$A:$E,4,FALSE)</f>
        <v>.</v>
      </c>
      <c r="Z78" s="16" t="str">
        <f>VLOOKUP(Z61,'Plans terms &amp; discounts'!$A:$E,4,FALSE)</f>
        <v>.</v>
      </c>
      <c r="AA78" s="16" t="str">
        <f>VLOOKUP(AA61,'Plans terms &amp; discounts'!$A:$E,4,FALSE)</f>
        <v>DISC-08</v>
      </c>
      <c r="AB78" s="16" t="str">
        <f>VLOOKUP(AB61,'Plans terms &amp; discounts'!$A:$E,4,FALSE)</f>
        <v>BUND-02</v>
      </c>
      <c r="AC78" s="16" t="str">
        <f>VLOOKUP(AC61,'Plans terms &amp; discounts'!$A:$E,4,FALSE)</f>
        <v>BUND-03</v>
      </c>
    </row>
    <row r="79" spans="1:29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x14ac:dyDescent="0.3">
      <c r="A80" s="85" t="s">
        <v>85</v>
      </c>
      <c r="B80" s="13"/>
      <c r="C80" s="13"/>
      <c r="D80" s="13" t="s">
        <v>19</v>
      </c>
      <c r="E80" s="21">
        <f>E95</f>
        <v>0</v>
      </c>
      <c r="F80" s="21">
        <f>F95</f>
        <v>0</v>
      </c>
      <c r="G80" s="21">
        <f t="shared" ref="G80:L80" si="50">G95</f>
        <v>0</v>
      </c>
      <c r="H80" s="21">
        <f t="shared" si="50"/>
        <v>0</v>
      </c>
      <c r="I80" s="21">
        <f t="shared" si="50"/>
        <v>0</v>
      </c>
      <c r="J80" s="21">
        <f t="shared" si="50"/>
        <v>0</v>
      </c>
      <c r="K80" s="21">
        <f t="shared" si="50"/>
        <v>0</v>
      </c>
      <c r="L80" s="21">
        <f t="shared" si="50"/>
        <v>0</v>
      </c>
      <c r="M80" s="21">
        <f>M95</f>
        <v>0</v>
      </c>
      <c r="N80" s="22">
        <f>N67*N86</f>
        <v>0</v>
      </c>
      <c r="O80" s="22">
        <f>O67*O86</f>
        <v>0</v>
      </c>
      <c r="P80" s="22">
        <f t="shared" ref="P80:Q80" si="51">P67*P86</f>
        <v>0</v>
      </c>
      <c r="Q80" s="22">
        <f t="shared" si="51"/>
        <v>0</v>
      </c>
      <c r="R80" s="21">
        <f>R95</f>
        <v>0</v>
      </c>
      <c r="S80" s="21">
        <f>S67*S86</f>
        <v>0</v>
      </c>
      <c r="T80" s="21">
        <f>T67*T86</f>
        <v>0</v>
      </c>
      <c r="U80" s="21">
        <f>U67*U86</f>
        <v>0</v>
      </c>
      <c r="V80" s="21">
        <f>V95</f>
        <v>0</v>
      </c>
      <c r="W80" s="21">
        <f>W95</f>
        <v>0</v>
      </c>
      <c r="X80" s="21">
        <f>X95</f>
        <v>0</v>
      </c>
      <c r="Y80" s="21">
        <f>Y67*Y86</f>
        <v>0</v>
      </c>
      <c r="Z80" s="21">
        <f>Z67*Z86</f>
        <v>0</v>
      </c>
      <c r="AA80" s="21">
        <f t="shared" ref="AA80:AC80" si="52">AA95</f>
        <v>0</v>
      </c>
      <c r="AB80" s="21">
        <f t="shared" si="52"/>
        <v>0</v>
      </c>
      <c r="AC80" s="21">
        <f t="shared" si="52"/>
        <v>0</v>
      </c>
    </row>
    <row r="81" spans="1:29" x14ac:dyDescent="0.3">
      <c r="A81" s="85"/>
      <c r="B81" s="13"/>
      <c r="C81" s="13"/>
      <c r="D81" s="13" t="s">
        <v>20</v>
      </c>
      <c r="E81" s="21"/>
      <c r="F81" s="22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/>
      <c r="T81" s="21"/>
      <c r="U81" s="21"/>
      <c r="V81" s="22"/>
      <c r="W81" s="22"/>
      <c r="X81" s="22"/>
      <c r="Y81" s="21"/>
      <c r="Z81" s="21"/>
      <c r="AA81" s="22"/>
      <c r="AB81" s="22"/>
      <c r="AC81" s="22"/>
    </row>
    <row r="82" spans="1:29" x14ac:dyDescent="0.3">
      <c r="A82" s="85"/>
      <c r="B82" s="13"/>
      <c r="C82" s="13"/>
      <c r="D82" s="13" t="s">
        <v>21</v>
      </c>
      <c r="E82" s="22">
        <f t="shared" ref="E82:L82" si="53">E97</f>
        <v>0</v>
      </c>
      <c r="F82" s="22">
        <f t="shared" si="53"/>
        <v>0</v>
      </c>
      <c r="G82" s="22">
        <f t="shared" si="53"/>
        <v>0</v>
      </c>
      <c r="H82" s="22">
        <f t="shared" si="53"/>
        <v>0</v>
      </c>
      <c r="I82" s="22">
        <f t="shared" si="53"/>
        <v>0</v>
      </c>
      <c r="J82" s="22">
        <f t="shared" si="53"/>
        <v>0</v>
      </c>
      <c r="K82" s="22">
        <f t="shared" si="53"/>
        <v>0</v>
      </c>
      <c r="L82" s="22">
        <f t="shared" si="53"/>
        <v>0</v>
      </c>
      <c r="M82" s="22">
        <f>M97</f>
        <v>0</v>
      </c>
      <c r="N82" s="22">
        <f>N97</f>
        <v>0</v>
      </c>
      <c r="O82" s="22">
        <f>O97</f>
        <v>0</v>
      </c>
      <c r="P82" s="22">
        <f t="shared" ref="P82:AC82" si="54">P97</f>
        <v>0</v>
      </c>
      <c r="Q82" s="22">
        <f t="shared" si="54"/>
        <v>0</v>
      </c>
      <c r="R82" s="22">
        <f t="shared" si="54"/>
        <v>0</v>
      </c>
      <c r="S82" s="22">
        <f t="shared" si="54"/>
        <v>0</v>
      </c>
      <c r="T82" s="22">
        <f t="shared" si="54"/>
        <v>0</v>
      </c>
      <c r="U82" s="22">
        <f t="shared" si="54"/>
        <v>0</v>
      </c>
      <c r="V82" s="22">
        <f t="shared" si="54"/>
        <v>0</v>
      </c>
      <c r="W82" s="22">
        <f t="shared" si="54"/>
        <v>0</v>
      </c>
      <c r="X82" s="22">
        <f t="shared" si="54"/>
        <v>0</v>
      </c>
      <c r="Y82" s="22">
        <f t="shared" si="54"/>
        <v>0</v>
      </c>
      <c r="Z82" s="22">
        <f t="shared" si="54"/>
        <v>0</v>
      </c>
      <c r="AA82" s="22">
        <f t="shared" si="54"/>
        <v>0</v>
      </c>
      <c r="AB82" s="22">
        <f t="shared" si="54"/>
        <v>0</v>
      </c>
      <c r="AC82" s="22">
        <f t="shared" si="54"/>
        <v>0</v>
      </c>
    </row>
    <row r="83" spans="1:29" x14ac:dyDescent="0.3">
      <c r="A83" s="85"/>
      <c r="B83" s="13"/>
      <c r="C83" s="13"/>
      <c r="D83" s="14" t="s">
        <v>22</v>
      </c>
      <c r="E83" s="22">
        <f>E99</f>
        <v>0</v>
      </c>
      <c r="F83" s="22">
        <f>F99</f>
        <v>0</v>
      </c>
      <c r="G83" s="22">
        <f t="shared" ref="G83:L83" si="55">G99</f>
        <v>0</v>
      </c>
      <c r="H83" s="22">
        <f t="shared" si="55"/>
        <v>0</v>
      </c>
      <c r="I83" s="22">
        <f t="shared" si="55"/>
        <v>0</v>
      </c>
      <c r="J83" s="22">
        <f t="shared" si="55"/>
        <v>0</v>
      </c>
      <c r="K83" s="22">
        <f t="shared" si="55"/>
        <v>0</v>
      </c>
      <c r="L83" s="22">
        <f t="shared" si="55"/>
        <v>0</v>
      </c>
      <c r="M83" s="22">
        <f>M99</f>
        <v>0</v>
      </c>
      <c r="N83" s="22">
        <f>N82-N98</f>
        <v>0</v>
      </c>
      <c r="O83" s="22">
        <f>O82-O98</f>
        <v>0</v>
      </c>
      <c r="P83" s="22">
        <f t="shared" ref="P83:Q83" si="56">P82-P98</f>
        <v>0</v>
      </c>
      <c r="Q83" s="22">
        <f t="shared" si="56"/>
        <v>-50</v>
      </c>
      <c r="R83" s="22">
        <f>R99</f>
        <v>0</v>
      </c>
      <c r="S83" s="22">
        <f>S82-S98</f>
        <v>0</v>
      </c>
      <c r="T83" s="22">
        <f>T82-T98</f>
        <v>-100</v>
      </c>
      <c r="U83" s="22">
        <f>U82-U98</f>
        <v>-250</v>
      </c>
      <c r="V83" s="22">
        <f>V99</f>
        <v>-200</v>
      </c>
      <c r="W83" s="22">
        <f>W99</f>
        <v>0</v>
      </c>
      <c r="X83" s="22">
        <f>X99</f>
        <v>0</v>
      </c>
      <c r="Y83" s="22">
        <f>Y82-Y98</f>
        <v>0</v>
      </c>
      <c r="Z83" s="22">
        <f>Z82-Z98</f>
        <v>0</v>
      </c>
      <c r="AA83" s="22">
        <f t="shared" ref="AA83:AC83" si="57">AA99</f>
        <v>-150</v>
      </c>
      <c r="AB83" s="22">
        <f t="shared" si="57"/>
        <v>-490</v>
      </c>
      <c r="AC83" s="22">
        <f t="shared" si="57"/>
        <v>0</v>
      </c>
    </row>
    <row r="84" spans="1:29" x14ac:dyDescent="0.3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2"/>
      <c r="O84" s="32"/>
      <c r="P84" s="32"/>
      <c r="Q84" s="32"/>
      <c r="R84" s="33"/>
      <c r="S84" s="32"/>
      <c r="T84" s="32"/>
      <c r="U84" s="32"/>
      <c r="V84" s="33"/>
      <c r="W84" s="33"/>
      <c r="X84" s="33"/>
      <c r="Y84" s="32"/>
      <c r="Z84" s="32"/>
      <c r="AA84" s="33"/>
      <c r="AB84" s="33"/>
      <c r="AC84" s="33"/>
    </row>
    <row r="85" spans="1:29" x14ac:dyDescent="0.3">
      <c r="A85" s="92" t="s">
        <v>90</v>
      </c>
      <c r="B85" s="34">
        <v>7108</v>
      </c>
      <c r="C85" s="93" t="s">
        <v>33</v>
      </c>
      <c r="D85" s="13" t="s">
        <v>23</v>
      </c>
      <c r="E85" s="13">
        <f>$B$85</f>
        <v>7108</v>
      </c>
      <c r="F85" s="13">
        <f t="shared" ref="F85:AC85" si="58">$B$85</f>
        <v>7108</v>
      </c>
      <c r="G85" s="13">
        <f t="shared" si="58"/>
        <v>7108</v>
      </c>
      <c r="H85" s="13">
        <f t="shared" si="58"/>
        <v>7108</v>
      </c>
      <c r="I85" s="13">
        <f t="shared" si="58"/>
        <v>7108</v>
      </c>
      <c r="J85" s="13">
        <f t="shared" si="58"/>
        <v>7108</v>
      </c>
      <c r="K85" s="13">
        <f t="shared" si="58"/>
        <v>7108</v>
      </c>
      <c r="L85" s="13">
        <f t="shared" si="58"/>
        <v>7108</v>
      </c>
      <c r="M85" s="13">
        <f t="shared" si="58"/>
        <v>7108</v>
      </c>
      <c r="N85" s="13">
        <f t="shared" si="58"/>
        <v>7108</v>
      </c>
      <c r="O85" s="13">
        <f t="shared" si="58"/>
        <v>7108</v>
      </c>
      <c r="P85" s="13">
        <f t="shared" si="58"/>
        <v>7108</v>
      </c>
      <c r="Q85" s="13">
        <f t="shared" si="58"/>
        <v>7108</v>
      </c>
      <c r="R85" s="13">
        <f t="shared" si="58"/>
        <v>7108</v>
      </c>
      <c r="S85" s="13">
        <f t="shared" si="58"/>
        <v>7108</v>
      </c>
      <c r="T85" s="13">
        <f t="shared" si="58"/>
        <v>7108</v>
      </c>
      <c r="U85" s="13">
        <f t="shared" si="58"/>
        <v>7108</v>
      </c>
      <c r="V85" s="13">
        <f t="shared" si="58"/>
        <v>7108</v>
      </c>
      <c r="W85" s="13">
        <f t="shared" si="58"/>
        <v>7108</v>
      </c>
      <c r="X85" s="13">
        <f t="shared" si="58"/>
        <v>7108</v>
      </c>
      <c r="Y85" s="13">
        <f t="shared" si="58"/>
        <v>7108</v>
      </c>
      <c r="Z85" s="13">
        <f t="shared" si="58"/>
        <v>7108</v>
      </c>
      <c r="AA85" s="13">
        <f t="shared" si="58"/>
        <v>7108</v>
      </c>
      <c r="AB85" s="13">
        <f t="shared" si="58"/>
        <v>7108</v>
      </c>
      <c r="AC85" s="13">
        <f t="shared" si="58"/>
        <v>7108</v>
      </c>
    </row>
    <row r="86" spans="1:29" x14ac:dyDescent="0.3">
      <c r="A86" s="92"/>
      <c r="B86" s="34">
        <v>1.1499999999999999</v>
      </c>
      <c r="C86" s="93"/>
      <c r="D86" s="14" t="s">
        <v>34</v>
      </c>
      <c r="E86" s="15">
        <f>$B$86</f>
        <v>1.1499999999999999</v>
      </c>
      <c r="F86" s="15">
        <f t="shared" ref="F86:AC86" si="59">$B$86</f>
        <v>1.1499999999999999</v>
      </c>
      <c r="G86" s="15">
        <f t="shared" si="59"/>
        <v>1.1499999999999999</v>
      </c>
      <c r="H86" s="15">
        <f t="shared" si="59"/>
        <v>1.1499999999999999</v>
      </c>
      <c r="I86" s="15">
        <f t="shared" si="59"/>
        <v>1.1499999999999999</v>
      </c>
      <c r="J86" s="15">
        <f t="shared" si="59"/>
        <v>1.1499999999999999</v>
      </c>
      <c r="K86" s="15">
        <f t="shared" si="59"/>
        <v>1.1499999999999999</v>
      </c>
      <c r="L86" s="15">
        <f t="shared" si="59"/>
        <v>1.1499999999999999</v>
      </c>
      <c r="M86" s="15">
        <f t="shared" si="59"/>
        <v>1.1499999999999999</v>
      </c>
      <c r="N86" s="15">
        <f t="shared" si="59"/>
        <v>1.1499999999999999</v>
      </c>
      <c r="O86" s="15">
        <f t="shared" si="59"/>
        <v>1.1499999999999999</v>
      </c>
      <c r="P86" s="15">
        <f t="shared" si="59"/>
        <v>1.1499999999999999</v>
      </c>
      <c r="Q86" s="15">
        <f t="shared" si="59"/>
        <v>1.1499999999999999</v>
      </c>
      <c r="R86" s="15">
        <f t="shared" si="59"/>
        <v>1.1499999999999999</v>
      </c>
      <c r="S86" s="15">
        <f t="shared" si="59"/>
        <v>1.1499999999999999</v>
      </c>
      <c r="T86" s="15">
        <f t="shared" si="59"/>
        <v>1.1499999999999999</v>
      </c>
      <c r="U86" s="15">
        <f t="shared" si="59"/>
        <v>1.1499999999999999</v>
      </c>
      <c r="V86" s="15">
        <f t="shared" si="59"/>
        <v>1.1499999999999999</v>
      </c>
      <c r="W86" s="15">
        <f t="shared" si="59"/>
        <v>1.1499999999999999</v>
      </c>
      <c r="X86" s="15">
        <f t="shared" si="59"/>
        <v>1.1499999999999999</v>
      </c>
      <c r="Y86" s="15">
        <f t="shared" si="59"/>
        <v>1.1499999999999999</v>
      </c>
      <c r="Z86" s="15">
        <f t="shared" si="59"/>
        <v>1.1499999999999999</v>
      </c>
      <c r="AA86" s="15">
        <f t="shared" si="59"/>
        <v>1.1499999999999999</v>
      </c>
      <c r="AB86" s="15">
        <f t="shared" si="59"/>
        <v>1.1499999999999999</v>
      </c>
      <c r="AC86" s="15">
        <f t="shared" si="59"/>
        <v>1.1499999999999999</v>
      </c>
    </row>
    <row r="87" spans="1:29" x14ac:dyDescent="0.3">
      <c r="A87" s="92"/>
      <c r="B87" s="10"/>
      <c r="C87" s="94" t="s">
        <v>86</v>
      </c>
      <c r="D87" s="7" t="s">
        <v>24</v>
      </c>
      <c r="E87" s="7" t="str">
        <f>E63</f>
        <v>Inclusive</v>
      </c>
      <c r="F87" s="7" t="str">
        <f>F63</f>
        <v>Inclusive</v>
      </c>
      <c r="G87" s="7" t="str">
        <f t="shared" ref="G87:L87" si="60">G63</f>
        <v>Peak &amp; Off Peak</v>
      </c>
      <c r="H87" s="7" t="str">
        <f t="shared" si="60"/>
        <v>Peak &amp; Off Peak</v>
      </c>
      <c r="I87" s="7" t="str">
        <f t="shared" si="60"/>
        <v>Inclusive</v>
      </c>
      <c r="J87" s="7" t="str">
        <f t="shared" si="60"/>
        <v>Inclusive</v>
      </c>
      <c r="K87" s="7" t="str">
        <f t="shared" si="60"/>
        <v>Peak Off Peak &amp; Shoulder</v>
      </c>
      <c r="L87" s="7" t="str">
        <f t="shared" si="60"/>
        <v>Inclusive</v>
      </c>
      <c r="M87" s="7" t="str">
        <f>M63</f>
        <v>Inclusive</v>
      </c>
      <c r="N87" s="7" t="str">
        <f>N63</f>
        <v>Peak &amp; Off Peak</v>
      </c>
      <c r="O87" s="7" t="str">
        <f>O63</f>
        <v>Inclusive</v>
      </c>
      <c r="P87" s="7" t="str">
        <f t="shared" ref="P87:AC87" si="61">P63</f>
        <v>Inclusive</v>
      </c>
      <c r="Q87" s="7" t="str">
        <f t="shared" si="61"/>
        <v>Inclusive</v>
      </c>
      <c r="R87" s="7" t="str">
        <f t="shared" si="61"/>
        <v>Inclusive</v>
      </c>
      <c r="S87" s="7" t="str">
        <f t="shared" si="61"/>
        <v>Inclusive</v>
      </c>
      <c r="T87" s="7" t="str">
        <f t="shared" si="61"/>
        <v>Inclusive</v>
      </c>
      <c r="U87" s="7" t="str">
        <f t="shared" si="61"/>
        <v>Inclusive</v>
      </c>
      <c r="V87" s="7" t="str">
        <f t="shared" si="61"/>
        <v>Inclusive</v>
      </c>
      <c r="W87" s="7" t="str">
        <f t="shared" si="61"/>
        <v>Inclusive</v>
      </c>
      <c r="X87" s="7" t="str">
        <f t="shared" si="61"/>
        <v>Inclusive</v>
      </c>
      <c r="Y87" s="7" t="str">
        <f t="shared" si="61"/>
        <v>Peak Off Peak &amp; Shoulder</v>
      </c>
      <c r="Z87" s="7" t="str">
        <f t="shared" si="61"/>
        <v>Peak Off Peak &amp; Shoulder</v>
      </c>
      <c r="AA87" s="7" t="str">
        <f t="shared" si="61"/>
        <v>Inclusive</v>
      </c>
      <c r="AB87" s="7" t="str">
        <f t="shared" si="61"/>
        <v>Inclusive</v>
      </c>
      <c r="AC87" s="7" t="str">
        <f t="shared" si="61"/>
        <v>Inclusive</v>
      </c>
    </row>
    <row r="88" spans="1:29" x14ac:dyDescent="0.3">
      <c r="A88" s="92"/>
      <c r="B88" s="10"/>
      <c r="C88" s="94"/>
      <c r="D88" s="7" t="s">
        <v>9</v>
      </c>
      <c r="E88" s="8">
        <f>E69</f>
        <v>0</v>
      </c>
      <c r="F88" s="8">
        <f>F69</f>
        <v>0</v>
      </c>
      <c r="G88" s="8">
        <f t="shared" ref="G88:L88" si="62">G69</f>
        <v>0</v>
      </c>
      <c r="H88" s="8">
        <f t="shared" si="62"/>
        <v>0</v>
      </c>
      <c r="I88" s="8">
        <f t="shared" si="62"/>
        <v>0</v>
      </c>
      <c r="J88" s="8">
        <f t="shared" si="62"/>
        <v>0</v>
      </c>
      <c r="K88" s="8">
        <f t="shared" si="62"/>
        <v>0</v>
      </c>
      <c r="L88" s="8">
        <f t="shared" si="62"/>
        <v>0</v>
      </c>
      <c r="M88" s="8">
        <f>M69</f>
        <v>0</v>
      </c>
      <c r="N88" s="8">
        <f>N69</f>
        <v>0</v>
      </c>
      <c r="O88" s="8">
        <f>O69</f>
        <v>0</v>
      </c>
      <c r="P88" s="8">
        <f t="shared" ref="P88:AA88" si="63">P69</f>
        <v>0</v>
      </c>
      <c r="Q88" s="8">
        <f t="shared" si="63"/>
        <v>0</v>
      </c>
      <c r="R88" s="8">
        <f t="shared" si="63"/>
        <v>0</v>
      </c>
      <c r="S88" s="8">
        <f t="shared" si="63"/>
        <v>0</v>
      </c>
      <c r="T88" s="8">
        <f t="shared" si="63"/>
        <v>0</v>
      </c>
      <c r="U88" s="8">
        <f t="shared" si="63"/>
        <v>0</v>
      </c>
      <c r="V88" s="8">
        <f t="shared" si="63"/>
        <v>0</v>
      </c>
      <c r="W88" s="8">
        <f t="shared" si="63"/>
        <v>0</v>
      </c>
      <c r="X88" s="8">
        <f t="shared" si="63"/>
        <v>0</v>
      </c>
      <c r="Y88" s="8">
        <f t="shared" si="63"/>
        <v>0</v>
      </c>
      <c r="Z88" s="8">
        <f t="shared" si="63"/>
        <v>0</v>
      </c>
      <c r="AA88" s="8">
        <f t="shared" si="63"/>
        <v>0</v>
      </c>
      <c r="AB88" s="8">
        <f>AB69</f>
        <v>0</v>
      </c>
      <c r="AC88" s="8">
        <f t="shared" ref="AC88" si="64">AC69</f>
        <v>0</v>
      </c>
    </row>
    <row r="89" spans="1:29" ht="15.6" x14ac:dyDescent="0.3">
      <c r="A89" s="92"/>
      <c r="B89" s="10"/>
      <c r="C89" s="94"/>
      <c r="D89" s="9" t="s">
        <v>25</v>
      </c>
      <c r="E89" s="8">
        <f>$B$70*E70+$B$71*E71</f>
        <v>0</v>
      </c>
      <c r="F89" s="8">
        <f t="shared" ref="F89:AC89" si="65">$B$70*F70+$B$71*F71</f>
        <v>0</v>
      </c>
      <c r="G89" s="8">
        <f t="shared" si="65"/>
        <v>0</v>
      </c>
      <c r="H89" s="8">
        <f t="shared" si="65"/>
        <v>0</v>
      </c>
      <c r="I89" s="8">
        <f t="shared" si="65"/>
        <v>0</v>
      </c>
      <c r="J89" s="8">
        <f t="shared" si="65"/>
        <v>0</v>
      </c>
      <c r="K89" s="8">
        <f t="shared" si="65"/>
        <v>0</v>
      </c>
      <c r="L89" s="8">
        <f t="shared" si="65"/>
        <v>0</v>
      </c>
      <c r="M89" s="8">
        <f t="shared" si="65"/>
        <v>0</v>
      </c>
      <c r="N89" s="8">
        <f t="shared" si="65"/>
        <v>0</v>
      </c>
      <c r="O89" s="8">
        <f t="shared" si="65"/>
        <v>0</v>
      </c>
      <c r="P89" s="8">
        <f t="shared" si="65"/>
        <v>0</v>
      </c>
      <c r="Q89" s="8">
        <f t="shared" si="65"/>
        <v>0</v>
      </c>
      <c r="R89" s="8">
        <f t="shared" si="65"/>
        <v>0</v>
      </c>
      <c r="S89" s="8">
        <f t="shared" si="65"/>
        <v>0</v>
      </c>
      <c r="T89" s="8">
        <f t="shared" si="65"/>
        <v>0</v>
      </c>
      <c r="U89" s="8">
        <f t="shared" si="65"/>
        <v>0</v>
      </c>
      <c r="V89" s="8">
        <f t="shared" si="65"/>
        <v>0</v>
      </c>
      <c r="W89" s="8">
        <f t="shared" si="65"/>
        <v>0</v>
      </c>
      <c r="X89" s="8">
        <f t="shared" si="65"/>
        <v>0</v>
      </c>
      <c r="Y89" s="8">
        <f t="shared" si="65"/>
        <v>0</v>
      </c>
      <c r="Z89" s="8">
        <f t="shared" si="65"/>
        <v>0</v>
      </c>
      <c r="AA89" s="8">
        <f t="shared" si="65"/>
        <v>0</v>
      </c>
      <c r="AB89" s="8">
        <f t="shared" si="65"/>
        <v>0</v>
      </c>
      <c r="AC89" s="8">
        <f t="shared" si="65"/>
        <v>0</v>
      </c>
    </row>
    <row r="90" spans="1:29" ht="15.6" x14ac:dyDescent="0.3">
      <c r="A90" s="92"/>
      <c r="B90" s="10"/>
      <c r="C90" s="94"/>
      <c r="D90" s="9" t="s">
        <v>26</v>
      </c>
      <c r="E90" s="8">
        <f>E72*$B$72+E73*$B$73+E74*$B$74</f>
        <v>0</v>
      </c>
      <c r="F90" s="8">
        <f t="shared" ref="F90:AC90" si="66">F72*$B$72+F73*$B$73+F74*$B$74</f>
        <v>0</v>
      </c>
      <c r="G90" s="8">
        <f t="shared" si="66"/>
        <v>0</v>
      </c>
      <c r="H90" s="8">
        <f t="shared" si="66"/>
        <v>0</v>
      </c>
      <c r="I90" s="8">
        <f t="shared" si="66"/>
        <v>0</v>
      </c>
      <c r="J90" s="8">
        <f t="shared" si="66"/>
        <v>0</v>
      </c>
      <c r="K90" s="8">
        <f t="shared" si="66"/>
        <v>0</v>
      </c>
      <c r="L90" s="8">
        <f t="shared" si="66"/>
        <v>0</v>
      </c>
      <c r="M90" s="8">
        <f t="shared" si="66"/>
        <v>0</v>
      </c>
      <c r="N90" s="8">
        <f t="shared" si="66"/>
        <v>0</v>
      </c>
      <c r="O90" s="8">
        <f t="shared" si="66"/>
        <v>0</v>
      </c>
      <c r="P90" s="8">
        <f t="shared" si="66"/>
        <v>0</v>
      </c>
      <c r="Q90" s="8">
        <f t="shared" si="66"/>
        <v>0</v>
      </c>
      <c r="R90" s="8">
        <f t="shared" si="66"/>
        <v>0</v>
      </c>
      <c r="S90" s="8">
        <f t="shared" si="66"/>
        <v>0</v>
      </c>
      <c r="T90" s="8">
        <f t="shared" si="66"/>
        <v>0</v>
      </c>
      <c r="U90" s="8">
        <f t="shared" si="66"/>
        <v>0</v>
      </c>
      <c r="V90" s="8">
        <f t="shared" si="66"/>
        <v>0</v>
      </c>
      <c r="W90" s="8">
        <f t="shared" si="66"/>
        <v>0</v>
      </c>
      <c r="X90" s="8">
        <f t="shared" si="66"/>
        <v>0</v>
      </c>
      <c r="Y90" s="8">
        <f t="shared" si="66"/>
        <v>0</v>
      </c>
      <c r="Z90" s="8">
        <f t="shared" si="66"/>
        <v>0</v>
      </c>
      <c r="AA90" s="8">
        <f t="shared" si="66"/>
        <v>0</v>
      </c>
      <c r="AB90" s="8">
        <f t="shared" si="66"/>
        <v>0</v>
      </c>
      <c r="AC90" s="8">
        <f t="shared" si="66"/>
        <v>0</v>
      </c>
    </row>
    <row r="91" spans="1:29" ht="15.6" x14ac:dyDescent="0.3">
      <c r="A91" s="92"/>
      <c r="B91" s="10"/>
      <c r="C91" s="94"/>
      <c r="D91" s="9" t="s">
        <v>88</v>
      </c>
      <c r="E91" s="8">
        <f>E68</f>
        <v>0</v>
      </c>
      <c r="F91" s="8">
        <f t="shared" ref="F91:L91" si="67">F68</f>
        <v>0</v>
      </c>
      <c r="G91" s="8">
        <f t="shared" si="67"/>
        <v>0</v>
      </c>
      <c r="H91" s="8">
        <f t="shared" si="67"/>
        <v>0</v>
      </c>
      <c r="I91" s="8">
        <f t="shared" si="67"/>
        <v>0</v>
      </c>
      <c r="J91" s="8">
        <f t="shared" si="67"/>
        <v>0</v>
      </c>
      <c r="K91" s="8">
        <f t="shared" si="67"/>
        <v>0</v>
      </c>
      <c r="L91" s="8">
        <f t="shared" si="67"/>
        <v>0</v>
      </c>
      <c r="M91" s="8">
        <f>M68</f>
        <v>0</v>
      </c>
      <c r="N91" s="8">
        <f>N68</f>
        <v>0</v>
      </c>
      <c r="O91" s="8">
        <f>O68</f>
        <v>0</v>
      </c>
      <c r="P91" s="8">
        <f t="shared" ref="P91:AA91" si="68">P68</f>
        <v>0</v>
      </c>
      <c r="Q91" s="8">
        <f t="shared" si="68"/>
        <v>0</v>
      </c>
      <c r="R91" s="8">
        <f t="shared" si="68"/>
        <v>0</v>
      </c>
      <c r="S91" s="8">
        <f t="shared" si="68"/>
        <v>0</v>
      </c>
      <c r="T91" s="8">
        <f t="shared" si="68"/>
        <v>0</v>
      </c>
      <c r="U91" s="8">
        <f t="shared" si="68"/>
        <v>0</v>
      </c>
      <c r="V91" s="8">
        <f t="shared" si="68"/>
        <v>0</v>
      </c>
      <c r="W91" s="8">
        <f t="shared" si="68"/>
        <v>0</v>
      </c>
      <c r="X91" s="8">
        <f t="shared" si="68"/>
        <v>0</v>
      </c>
      <c r="Y91" s="8">
        <f t="shared" si="68"/>
        <v>0</v>
      </c>
      <c r="Z91" s="8">
        <f t="shared" si="68"/>
        <v>0</v>
      </c>
      <c r="AA91" s="8">
        <f t="shared" si="68"/>
        <v>0</v>
      </c>
      <c r="AB91" s="8">
        <f>AB68</f>
        <v>0</v>
      </c>
      <c r="AC91" s="8">
        <f t="shared" ref="AC91" si="69">AC68</f>
        <v>0</v>
      </c>
    </row>
    <row r="92" spans="1:29" x14ac:dyDescent="0.3">
      <c r="A92" s="92"/>
      <c r="B92" s="10"/>
      <c r="C92" s="94"/>
      <c r="D92" s="18" t="s">
        <v>83</v>
      </c>
      <c r="E92" s="19">
        <f>E68+E69+E89+E90</f>
        <v>0</v>
      </c>
      <c r="F92" s="19">
        <f>F68+F69+F89+F90</f>
        <v>0</v>
      </c>
      <c r="G92" s="19">
        <f t="shared" ref="G92:L92" si="70">G68+G69+G89+G90</f>
        <v>0</v>
      </c>
      <c r="H92" s="19">
        <f t="shared" si="70"/>
        <v>0</v>
      </c>
      <c r="I92" s="19">
        <f t="shared" si="70"/>
        <v>0</v>
      </c>
      <c r="J92" s="19">
        <f t="shared" si="70"/>
        <v>0</v>
      </c>
      <c r="K92" s="19">
        <f t="shared" si="70"/>
        <v>0</v>
      </c>
      <c r="L92" s="19">
        <f t="shared" si="70"/>
        <v>0</v>
      </c>
      <c r="M92" s="19">
        <f>M68+M69+M89+M90</f>
        <v>0</v>
      </c>
      <c r="N92" s="19">
        <f>N68+N69+N89+N90</f>
        <v>0</v>
      </c>
      <c r="O92" s="19">
        <f>O68+O69+O89+O90</f>
        <v>0</v>
      </c>
      <c r="P92" s="19">
        <f t="shared" ref="P92:AA92" si="71">P68+P69+P89+P90</f>
        <v>0</v>
      </c>
      <c r="Q92" s="19">
        <f t="shared" si="71"/>
        <v>0</v>
      </c>
      <c r="R92" s="19">
        <f t="shared" si="71"/>
        <v>0</v>
      </c>
      <c r="S92" s="19">
        <f t="shared" si="71"/>
        <v>0</v>
      </c>
      <c r="T92" s="19">
        <f t="shared" si="71"/>
        <v>0</v>
      </c>
      <c r="U92" s="19">
        <f t="shared" si="71"/>
        <v>0</v>
      </c>
      <c r="V92" s="19">
        <f t="shared" si="71"/>
        <v>0</v>
      </c>
      <c r="W92" s="19">
        <f t="shared" si="71"/>
        <v>0</v>
      </c>
      <c r="X92" s="19">
        <f t="shared" si="71"/>
        <v>0</v>
      </c>
      <c r="Y92" s="19">
        <f t="shared" si="71"/>
        <v>0</v>
      </c>
      <c r="Z92" s="19">
        <f t="shared" si="71"/>
        <v>0</v>
      </c>
      <c r="AA92" s="19">
        <f t="shared" si="71"/>
        <v>0</v>
      </c>
      <c r="AB92" s="19">
        <f>AB68+AB69+AB89+AB90</f>
        <v>0</v>
      </c>
      <c r="AC92" s="19">
        <f t="shared" ref="AC92" si="72">AC68+AC69+AC89+AC90</f>
        <v>0</v>
      </c>
    </row>
    <row r="93" spans="1:29" x14ac:dyDescent="0.3">
      <c r="A93" s="92"/>
      <c r="B93" s="10"/>
      <c r="C93" s="94"/>
      <c r="D93" s="18" t="s">
        <v>27</v>
      </c>
      <c r="E93" s="19">
        <f>E92*E86</f>
        <v>0</v>
      </c>
      <c r="F93" s="19">
        <f>F92*F86</f>
        <v>0</v>
      </c>
      <c r="G93" s="19">
        <f t="shared" ref="G93:L93" si="73">G92*G86</f>
        <v>0</v>
      </c>
      <c r="H93" s="19">
        <f t="shared" si="73"/>
        <v>0</v>
      </c>
      <c r="I93" s="19">
        <f t="shared" si="73"/>
        <v>0</v>
      </c>
      <c r="J93" s="19">
        <f t="shared" si="73"/>
        <v>0</v>
      </c>
      <c r="K93" s="19">
        <f t="shared" si="73"/>
        <v>0</v>
      </c>
      <c r="L93" s="19">
        <f t="shared" si="73"/>
        <v>0</v>
      </c>
      <c r="M93" s="19">
        <f>M92*M86</f>
        <v>0</v>
      </c>
      <c r="N93" s="19">
        <f>N92*N86</f>
        <v>0</v>
      </c>
      <c r="O93" s="19">
        <f>O92*O86</f>
        <v>0</v>
      </c>
      <c r="P93" s="19">
        <f t="shared" ref="P93:AC93" si="74">P92*P86</f>
        <v>0</v>
      </c>
      <c r="Q93" s="19">
        <f t="shared" si="74"/>
        <v>0</v>
      </c>
      <c r="R93" s="19">
        <f t="shared" si="74"/>
        <v>0</v>
      </c>
      <c r="S93" s="19">
        <f t="shared" si="74"/>
        <v>0</v>
      </c>
      <c r="T93" s="19">
        <f t="shared" si="74"/>
        <v>0</v>
      </c>
      <c r="U93" s="19">
        <f t="shared" si="74"/>
        <v>0</v>
      </c>
      <c r="V93" s="19">
        <f t="shared" si="74"/>
        <v>0</v>
      </c>
      <c r="W93" s="19">
        <f t="shared" si="74"/>
        <v>0</v>
      </c>
      <c r="X93" s="19">
        <f t="shared" si="74"/>
        <v>0</v>
      </c>
      <c r="Y93" s="19">
        <f t="shared" si="74"/>
        <v>0</v>
      </c>
      <c r="Z93" s="19">
        <f t="shared" si="74"/>
        <v>0</v>
      </c>
      <c r="AA93" s="19">
        <f t="shared" si="74"/>
        <v>0</v>
      </c>
      <c r="AB93" s="19">
        <f t="shared" si="74"/>
        <v>0</v>
      </c>
      <c r="AC93" s="19">
        <f t="shared" si="74"/>
        <v>0</v>
      </c>
    </row>
    <row r="94" spans="1:29" x14ac:dyDescent="0.3">
      <c r="A94" s="92"/>
      <c r="B94" s="10"/>
      <c r="C94" s="94"/>
      <c r="D94" s="16" t="s">
        <v>28</v>
      </c>
      <c r="E94" s="17">
        <f>E93*E85</f>
        <v>0</v>
      </c>
      <c r="F94" s="17">
        <f>F93*F85</f>
        <v>0</v>
      </c>
      <c r="G94" s="17">
        <f t="shared" ref="G94:L94" si="75">G93*G85</f>
        <v>0</v>
      </c>
      <c r="H94" s="17">
        <f t="shared" si="75"/>
        <v>0</v>
      </c>
      <c r="I94" s="17">
        <f t="shared" si="75"/>
        <v>0</v>
      </c>
      <c r="J94" s="17">
        <f t="shared" si="75"/>
        <v>0</v>
      </c>
      <c r="K94" s="17">
        <f t="shared" si="75"/>
        <v>0</v>
      </c>
      <c r="L94" s="17">
        <f t="shared" si="75"/>
        <v>0</v>
      </c>
      <c r="M94" s="17">
        <f>M93*M85</f>
        <v>0</v>
      </c>
      <c r="N94" s="17">
        <f>N93*N85</f>
        <v>0</v>
      </c>
      <c r="O94" s="17">
        <f>O93*O85</f>
        <v>0</v>
      </c>
      <c r="P94" s="17">
        <f t="shared" ref="P94:AC94" si="76">P93*P85</f>
        <v>0</v>
      </c>
      <c r="Q94" s="17">
        <f t="shared" si="76"/>
        <v>0</v>
      </c>
      <c r="R94" s="17">
        <f t="shared" si="76"/>
        <v>0</v>
      </c>
      <c r="S94" s="17">
        <f t="shared" si="76"/>
        <v>0</v>
      </c>
      <c r="T94" s="17">
        <f t="shared" si="76"/>
        <v>0</v>
      </c>
      <c r="U94" s="17">
        <f t="shared" si="76"/>
        <v>0</v>
      </c>
      <c r="V94" s="17">
        <f t="shared" si="76"/>
        <v>0</v>
      </c>
      <c r="W94" s="17">
        <f t="shared" si="76"/>
        <v>0</v>
      </c>
      <c r="X94" s="17">
        <f t="shared" si="76"/>
        <v>0</v>
      </c>
      <c r="Y94" s="17">
        <f t="shared" si="76"/>
        <v>0</v>
      </c>
      <c r="Z94" s="17">
        <f t="shared" si="76"/>
        <v>0</v>
      </c>
      <c r="AA94" s="17">
        <f t="shared" si="76"/>
        <v>0</v>
      </c>
      <c r="AB94" s="17">
        <f t="shared" si="76"/>
        <v>0</v>
      </c>
      <c r="AC94" s="17">
        <f t="shared" si="76"/>
        <v>0</v>
      </c>
    </row>
    <row r="95" spans="1:29" x14ac:dyDescent="0.3">
      <c r="A95" s="92"/>
      <c r="B95" s="10"/>
      <c r="C95" s="95" t="s">
        <v>35</v>
      </c>
      <c r="D95" s="5" t="s">
        <v>78</v>
      </c>
      <c r="E95" s="6">
        <f>E67*E86</f>
        <v>0</v>
      </c>
      <c r="F95" s="6">
        <f>F67*F86</f>
        <v>0</v>
      </c>
      <c r="G95" s="6">
        <f t="shared" ref="G95:L95" si="77">G67*G86</f>
        <v>0</v>
      </c>
      <c r="H95" s="6">
        <f t="shared" si="77"/>
        <v>0</v>
      </c>
      <c r="I95" s="6">
        <f t="shared" si="77"/>
        <v>0</v>
      </c>
      <c r="J95" s="6">
        <f t="shared" si="77"/>
        <v>0</v>
      </c>
      <c r="K95" s="6">
        <f t="shared" si="77"/>
        <v>0</v>
      </c>
      <c r="L95" s="6">
        <f t="shared" si="77"/>
        <v>0</v>
      </c>
      <c r="M95" s="6">
        <f>M67*M86</f>
        <v>0</v>
      </c>
      <c r="N95" s="6">
        <f>N67*N86</f>
        <v>0</v>
      </c>
      <c r="O95" s="6">
        <f>O67*O86</f>
        <v>0</v>
      </c>
      <c r="P95" s="6">
        <f t="shared" ref="P95:AA95" si="78">P67*P86</f>
        <v>0</v>
      </c>
      <c r="Q95" s="6">
        <f t="shared" si="78"/>
        <v>0</v>
      </c>
      <c r="R95" s="6">
        <f t="shared" si="78"/>
        <v>0</v>
      </c>
      <c r="S95" s="6">
        <f t="shared" si="78"/>
        <v>0</v>
      </c>
      <c r="T95" s="6">
        <f t="shared" si="78"/>
        <v>0</v>
      </c>
      <c r="U95" s="6">
        <f t="shared" si="78"/>
        <v>0</v>
      </c>
      <c r="V95" s="6">
        <f t="shared" si="78"/>
        <v>0</v>
      </c>
      <c r="W95" s="6">
        <f t="shared" si="78"/>
        <v>0</v>
      </c>
      <c r="X95" s="6">
        <f t="shared" si="78"/>
        <v>0</v>
      </c>
      <c r="Y95" s="6">
        <f t="shared" si="78"/>
        <v>0</v>
      </c>
      <c r="Z95" s="6">
        <f t="shared" si="78"/>
        <v>0</v>
      </c>
      <c r="AA95" s="6">
        <f t="shared" si="78"/>
        <v>0</v>
      </c>
      <c r="AB95" s="6">
        <f>AB67*AB86</f>
        <v>0</v>
      </c>
      <c r="AC95" s="6">
        <f t="shared" ref="AC95" si="79">AC67*AC86</f>
        <v>0</v>
      </c>
    </row>
    <row r="96" spans="1:29" x14ac:dyDescent="0.3">
      <c r="A96" s="92"/>
      <c r="B96" s="10"/>
      <c r="C96" s="95"/>
      <c r="D96" s="16" t="s">
        <v>79</v>
      </c>
      <c r="E96" s="17">
        <f>E95*365</f>
        <v>0</v>
      </c>
      <c r="F96" s="17">
        <f>F95*365</f>
        <v>0</v>
      </c>
      <c r="G96" s="17">
        <f t="shared" ref="G96:L96" si="80">G95*365</f>
        <v>0</v>
      </c>
      <c r="H96" s="17">
        <f t="shared" si="80"/>
        <v>0</v>
      </c>
      <c r="I96" s="17">
        <f t="shared" si="80"/>
        <v>0</v>
      </c>
      <c r="J96" s="17">
        <f t="shared" si="80"/>
        <v>0</v>
      </c>
      <c r="K96" s="17">
        <f t="shared" si="80"/>
        <v>0</v>
      </c>
      <c r="L96" s="17">
        <f t="shared" si="80"/>
        <v>0</v>
      </c>
      <c r="M96" s="17">
        <f>M95*365</f>
        <v>0</v>
      </c>
      <c r="N96" s="17">
        <f>N95*365</f>
        <v>0</v>
      </c>
      <c r="O96" s="17">
        <f>O95*365</f>
        <v>0</v>
      </c>
      <c r="P96" s="17">
        <f t="shared" ref="P96:AC96" si="81">P95*365</f>
        <v>0</v>
      </c>
      <c r="Q96" s="17">
        <f t="shared" si="81"/>
        <v>0</v>
      </c>
      <c r="R96" s="17">
        <f t="shared" si="81"/>
        <v>0</v>
      </c>
      <c r="S96" s="17">
        <f t="shared" si="81"/>
        <v>0</v>
      </c>
      <c r="T96" s="17">
        <f t="shared" si="81"/>
        <v>0</v>
      </c>
      <c r="U96" s="17">
        <f t="shared" si="81"/>
        <v>0</v>
      </c>
      <c r="V96" s="17">
        <f t="shared" si="81"/>
        <v>0</v>
      </c>
      <c r="W96" s="17">
        <f t="shared" si="81"/>
        <v>0</v>
      </c>
      <c r="X96" s="17">
        <f t="shared" si="81"/>
        <v>0</v>
      </c>
      <c r="Y96" s="17">
        <f t="shared" si="81"/>
        <v>0</v>
      </c>
      <c r="Z96" s="17">
        <f t="shared" si="81"/>
        <v>0</v>
      </c>
      <c r="AA96" s="17">
        <f t="shared" si="81"/>
        <v>0</v>
      </c>
      <c r="AB96" s="17">
        <f t="shared" si="81"/>
        <v>0</v>
      </c>
      <c r="AC96" s="17">
        <f t="shared" si="81"/>
        <v>0</v>
      </c>
    </row>
    <row r="97" spans="1:29" x14ac:dyDescent="0.3">
      <c r="A97" s="92"/>
      <c r="B97" s="10"/>
      <c r="C97" s="96" t="s">
        <v>89</v>
      </c>
      <c r="D97" s="18" t="s">
        <v>80</v>
      </c>
      <c r="E97" s="20">
        <f>E94+E96</f>
        <v>0</v>
      </c>
      <c r="F97" s="20">
        <f>F94+F96</f>
        <v>0</v>
      </c>
      <c r="G97" s="20">
        <f t="shared" ref="G97:L97" si="82">G94+G96</f>
        <v>0</v>
      </c>
      <c r="H97" s="20">
        <f t="shared" si="82"/>
        <v>0</v>
      </c>
      <c r="I97" s="20">
        <f t="shared" si="82"/>
        <v>0</v>
      </c>
      <c r="J97" s="20">
        <f t="shared" si="82"/>
        <v>0</v>
      </c>
      <c r="K97" s="20">
        <f t="shared" si="82"/>
        <v>0</v>
      </c>
      <c r="L97" s="20">
        <f t="shared" si="82"/>
        <v>0</v>
      </c>
      <c r="M97" s="20">
        <f>M94+M96</f>
        <v>0</v>
      </c>
      <c r="N97" s="20">
        <f>N94+N96</f>
        <v>0</v>
      </c>
      <c r="O97" s="20">
        <f>O94+O96</f>
        <v>0</v>
      </c>
      <c r="P97" s="20">
        <f t="shared" ref="P97:AC97" si="83">P94+P96</f>
        <v>0</v>
      </c>
      <c r="Q97" s="20">
        <f t="shared" si="83"/>
        <v>0</v>
      </c>
      <c r="R97" s="20">
        <f t="shared" si="83"/>
        <v>0</v>
      </c>
      <c r="S97" s="20">
        <f t="shared" si="83"/>
        <v>0</v>
      </c>
      <c r="T97" s="20">
        <f t="shared" si="83"/>
        <v>0</v>
      </c>
      <c r="U97" s="20">
        <f t="shared" si="83"/>
        <v>0</v>
      </c>
      <c r="V97" s="20">
        <f t="shared" si="83"/>
        <v>0</v>
      </c>
      <c r="W97" s="20">
        <f t="shared" si="83"/>
        <v>0</v>
      </c>
      <c r="X97" s="20">
        <f t="shared" si="83"/>
        <v>0</v>
      </c>
      <c r="Y97" s="20">
        <f t="shared" si="83"/>
        <v>0</v>
      </c>
      <c r="Z97" s="20">
        <f t="shared" si="83"/>
        <v>0</v>
      </c>
      <c r="AA97" s="20">
        <f t="shared" si="83"/>
        <v>0</v>
      </c>
      <c r="AB97" s="20">
        <f t="shared" si="83"/>
        <v>0</v>
      </c>
      <c r="AC97" s="20">
        <f t="shared" si="83"/>
        <v>0</v>
      </c>
    </row>
    <row r="98" spans="1:29" x14ac:dyDescent="0.3">
      <c r="A98" s="92"/>
      <c r="B98" s="10"/>
      <c r="C98" s="96"/>
      <c r="D98" s="18" t="s">
        <v>29</v>
      </c>
      <c r="E98" s="20">
        <f>(E82*E76)+E75</f>
        <v>0</v>
      </c>
      <c r="F98" s="20">
        <f>(F82*F76)+F75</f>
        <v>0</v>
      </c>
      <c r="G98" s="20">
        <f t="shared" ref="G98:L98" si="84">(G82*G76)+G75</f>
        <v>0</v>
      </c>
      <c r="H98" s="20">
        <f t="shared" si="84"/>
        <v>0</v>
      </c>
      <c r="I98" s="20">
        <f t="shared" si="84"/>
        <v>0</v>
      </c>
      <c r="J98" s="20">
        <f t="shared" si="84"/>
        <v>0</v>
      </c>
      <c r="K98" s="20">
        <f t="shared" si="84"/>
        <v>0</v>
      </c>
      <c r="L98" s="20">
        <f t="shared" si="84"/>
        <v>0</v>
      </c>
      <c r="M98" s="20">
        <f>(M82*M76)+M75</f>
        <v>0</v>
      </c>
      <c r="N98" s="20">
        <f>(N82*N76)+N75</f>
        <v>0</v>
      </c>
      <c r="O98" s="20">
        <f>(O82*O76)+O75</f>
        <v>0</v>
      </c>
      <c r="P98" s="20">
        <f t="shared" ref="P98:AC98" si="85">(P82*P76)+P75</f>
        <v>0</v>
      </c>
      <c r="Q98" s="20">
        <f t="shared" si="85"/>
        <v>50</v>
      </c>
      <c r="R98" s="20">
        <f t="shared" si="85"/>
        <v>0</v>
      </c>
      <c r="S98" s="19">
        <f t="shared" si="85"/>
        <v>0</v>
      </c>
      <c r="T98" s="19">
        <f t="shared" si="85"/>
        <v>100</v>
      </c>
      <c r="U98" s="19">
        <f t="shared" si="85"/>
        <v>250</v>
      </c>
      <c r="V98" s="20">
        <f t="shared" si="85"/>
        <v>200</v>
      </c>
      <c r="W98" s="20">
        <f t="shared" si="85"/>
        <v>0</v>
      </c>
      <c r="X98" s="20">
        <f t="shared" si="85"/>
        <v>0</v>
      </c>
      <c r="Y98" s="19">
        <f t="shared" si="85"/>
        <v>0</v>
      </c>
      <c r="Z98" s="19">
        <f t="shared" si="85"/>
        <v>0</v>
      </c>
      <c r="AA98" s="20">
        <f t="shared" si="85"/>
        <v>150</v>
      </c>
      <c r="AB98" s="20">
        <f t="shared" si="85"/>
        <v>490</v>
      </c>
      <c r="AC98" s="20">
        <f t="shared" si="85"/>
        <v>0</v>
      </c>
    </row>
    <row r="99" spans="1:29" x14ac:dyDescent="0.3">
      <c r="A99" s="92"/>
      <c r="B99" s="10"/>
      <c r="C99" s="96"/>
      <c r="D99" s="16" t="s">
        <v>22</v>
      </c>
      <c r="E99" s="17">
        <f>E94+E96-E98</f>
        <v>0</v>
      </c>
      <c r="F99" s="17">
        <f>F94+F96-F98</f>
        <v>0</v>
      </c>
      <c r="G99" s="17">
        <f t="shared" ref="G99:L99" si="86">G94+G96-G98</f>
        <v>0</v>
      </c>
      <c r="H99" s="17">
        <f t="shared" si="86"/>
        <v>0</v>
      </c>
      <c r="I99" s="17">
        <f t="shared" si="86"/>
        <v>0</v>
      </c>
      <c r="J99" s="17">
        <f t="shared" si="86"/>
        <v>0</v>
      </c>
      <c r="K99" s="17">
        <f t="shared" si="86"/>
        <v>0</v>
      </c>
      <c r="L99" s="17">
        <f t="shared" si="86"/>
        <v>0</v>
      </c>
      <c r="M99" s="17">
        <f>M94+M96-M98</f>
        <v>0</v>
      </c>
      <c r="N99" s="17">
        <f>N94+N96-N98</f>
        <v>0</v>
      </c>
      <c r="O99" s="17">
        <f>O94+O96-O98</f>
        <v>0</v>
      </c>
      <c r="P99" s="17">
        <f t="shared" ref="P99:AC99" si="87">P94+P96-P98</f>
        <v>0</v>
      </c>
      <c r="Q99" s="17">
        <f t="shared" si="87"/>
        <v>-50</v>
      </c>
      <c r="R99" s="17">
        <f t="shared" si="87"/>
        <v>0</v>
      </c>
      <c r="S99" s="17">
        <f t="shared" si="87"/>
        <v>0</v>
      </c>
      <c r="T99" s="17">
        <f t="shared" si="87"/>
        <v>-100</v>
      </c>
      <c r="U99" s="17">
        <f t="shared" si="87"/>
        <v>-250</v>
      </c>
      <c r="V99" s="17">
        <f t="shared" si="87"/>
        <v>-200</v>
      </c>
      <c r="W99" s="17">
        <f t="shared" si="87"/>
        <v>0</v>
      </c>
      <c r="X99" s="17">
        <f t="shared" si="87"/>
        <v>0</v>
      </c>
      <c r="Y99" s="17">
        <f t="shared" si="87"/>
        <v>0</v>
      </c>
      <c r="Z99" s="17">
        <f t="shared" si="87"/>
        <v>0</v>
      </c>
      <c r="AA99" s="17">
        <f t="shared" si="87"/>
        <v>-150</v>
      </c>
      <c r="AB99" s="17">
        <f t="shared" si="87"/>
        <v>-490</v>
      </c>
      <c r="AC99" s="17">
        <f t="shared" si="87"/>
        <v>0</v>
      </c>
    </row>
    <row r="100" spans="1:29" x14ac:dyDescent="0.3">
      <c r="A100" s="92"/>
      <c r="B100" s="10"/>
      <c r="C100" s="96"/>
      <c r="D100" s="5" t="s">
        <v>107</v>
      </c>
      <c r="E100" s="6">
        <f>E101/E86</f>
        <v>0</v>
      </c>
      <c r="F100" s="6">
        <f t="shared" ref="F100:AC100" si="88">F101/F86</f>
        <v>0</v>
      </c>
      <c r="G100" s="6">
        <f t="shared" si="88"/>
        <v>0</v>
      </c>
      <c r="H100" s="6">
        <f t="shared" si="88"/>
        <v>0</v>
      </c>
      <c r="I100" s="6">
        <f t="shared" si="88"/>
        <v>0</v>
      </c>
      <c r="J100" s="6">
        <f t="shared" si="88"/>
        <v>0</v>
      </c>
      <c r="K100" s="6">
        <f t="shared" si="88"/>
        <v>0</v>
      </c>
      <c r="L100" s="6">
        <f t="shared" si="88"/>
        <v>0</v>
      </c>
      <c r="M100" s="6">
        <f t="shared" si="88"/>
        <v>0</v>
      </c>
      <c r="N100" s="6">
        <f t="shared" si="88"/>
        <v>0</v>
      </c>
      <c r="O100" s="6">
        <f t="shared" si="88"/>
        <v>0</v>
      </c>
      <c r="P100" s="6">
        <f t="shared" si="88"/>
        <v>0</v>
      </c>
      <c r="Q100" s="6">
        <f t="shared" si="88"/>
        <v>-3.623188405797102</v>
      </c>
      <c r="R100" s="6">
        <f t="shared" si="88"/>
        <v>0</v>
      </c>
      <c r="S100" s="6">
        <f t="shared" si="88"/>
        <v>0</v>
      </c>
      <c r="T100" s="6">
        <f t="shared" si="88"/>
        <v>-7.246376811594204</v>
      </c>
      <c r="U100" s="6">
        <f t="shared" si="88"/>
        <v>-18.115942028985508</v>
      </c>
      <c r="V100" s="6">
        <f t="shared" si="88"/>
        <v>-14.492753623188408</v>
      </c>
      <c r="W100" s="6">
        <f t="shared" si="88"/>
        <v>0</v>
      </c>
      <c r="X100" s="6">
        <f t="shared" si="88"/>
        <v>0</v>
      </c>
      <c r="Y100" s="6">
        <f t="shared" si="88"/>
        <v>0</v>
      </c>
      <c r="Z100" s="6">
        <f t="shared" si="88"/>
        <v>0</v>
      </c>
      <c r="AA100" s="6">
        <f t="shared" si="88"/>
        <v>-10.869565217391305</v>
      </c>
      <c r="AB100" s="6">
        <f t="shared" si="88"/>
        <v>-35.507246376811601</v>
      </c>
      <c r="AC100" s="6">
        <f t="shared" si="88"/>
        <v>0</v>
      </c>
    </row>
    <row r="101" spans="1:29" x14ac:dyDescent="0.3">
      <c r="A101" s="92"/>
      <c r="B101" s="10"/>
      <c r="C101" s="96"/>
      <c r="D101" s="18" t="s">
        <v>87</v>
      </c>
      <c r="E101" s="20">
        <f>E99/12</f>
        <v>0</v>
      </c>
      <c r="F101" s="20">
        <f>F99/12</f>
        <v>0</v>
      </c>
      <c r="G101" s="20">
        <f t="shared" ref="G101:L101" si="89">G99/12</f>
        <v>0</v>
      </c>
      <c r="H101" s="20">
        <f t="shared" si="89"/>
        <v>0</v>
      </c>
      <c r="I101" s="20">
        <f t="shared" si="89"/>
        <v>0</v>
      </c>
      <c r="J101" s="20">
        <f t="shared" si="89"/>
        <v>0</v>
      </c>
      <c r="K101" s="20">
        <f t="shared" si="89"/>
        <v>0</v>
      </c>
      <c r="L101" s="20">
        <f t="shared" si="89"/>
        <v>0</v>
      </c>
      <c r="M101" s="20">
        <f>M99/12</f>
        <v>0</v>
      </c>
      <c r="N101" s="20">
        <f>N99/12</f>
        <v>0</v>
      </c>
      <c r="O101" s="20">
        <f>O99/12</f>
        <v>0</v>
      </c>
      <c r="P101" s="20">
        <f t="shared" ref="P101:AC101" si="90">P99/12</f>
        <v>0</v>
      </c>
      <c r="Q101" s="20">
        <f t="shared" si="90"/>
        <v>-4.166666666666667</v>
      </c>
      <c r="R101" s="20">
        <f t="shared" si="90"/>
        <v>0</v>
      </c>
      <c r="S101" s="20">
        <f t="shared" si="90"/>
        <v>0</v>
      </c>
      <c r="T101" s="20">
        <f t="shared" si="90"/>
        <v>-8.3333333333333339</v>
      </c>
      <c r="U101" s="20">
        <f t="shared" si="90"/>
        <v>-20.833333333333332</v>
      </c>
      <c r="V101" s="20">
        <f t="shared" si="90"/>
        <v>-16.666666666666668</v>
      </c>
      <c r="W101" s="20">
        <f t="shared" si="90"/>
        <v>0</v>
      </c>
      <c r="X101" s="20">
        <f t="shared" si="90"/>
        <v>0</v>
      </c>
      <c r="Y101" s="20">
        <f t="shared" si="90"/>
        <v>0</v>
      </c>
      <c r="Z101" s="20">
        <f t="shared" si="90"/>
        <v>0</v>
      </c>
      <c r="AA101" s="20">
        <f t="shared" si="90"/>
        <v>-12.5</v>
      </c>
      <c r="AB101" s="20">
        <f t="shared" si="90"/>
        <v>-40.833333333333336</v>
      </c>
      <c r="AC101" s="20">
        <f t="shared" si="90"/>
        <v>0</v>
      </c>
    </row>
    <row r="102" spans="1:29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x14ac:dyDescent="0.3">
      <c r="A103" s="52"/>
      <c r="B103" s="52"/>
      <c r="C103" s="55"/>
      <c r="D103" s="55" t="str">
        <f>CONCATENATE("Best plans for ",B61, " assuming annual consumption of ",B85, " kWh")</f>
        <v>Best plans for City name assuming annual consumption of 7108 kWh</v>
      </c>
      <c r="E103" s="55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x14ac:dyDescent="0.3">
      <c r="A104" s="86" t="s">
        <v>93</v>
      </c>
      <c r="B104" s="86"/>
      <c r="C104" s="86"/>
      <c r="D104" s="5" t="s">
        <v>117</v>
      </c>
      <c r="E104" s="5" t="str">
        <f>E61</f>
        <v>Contact Basic (Low)</v>
      </c>
      <c r="F104" s="5" t="str">
        <f>F61</f>
        <v>Contact Everyday Bonus Fixed (Low)</v>
      </c>
      <c r="G104" s="5" t="str">
        <f>G61</f>
        <v>Ecotricity Low user (Low)</v>
      </c>
      <c r="H104" s="5" t="str">
        <f>H61</f>
        <v>Ecotricity Low Eco Saver (Low)</v>
      </c>
      <c r="I104" s="5" t="str">
        <f t="shared" ref="I104:L104" si="91">I61</f>
        <v>Electric Kiwi - Kiwi (Low)</v>
      </c>
      <c r="J104" s="5" t="str">
        <f t="shared" si="91"/>
        <v>Electric Kiwi - Loyal Kiwi (Low)</v>
      </c>
      <c r="K104" s="5" t="str">
        <f t="shared" si="91"/>
        <v>Electric Kiwi - MoveMaster (Low)</v>
      </c>
      <c r="L104" s="5" t="str">
        <f t="shared" si="91"/>
        <v>Electric Kiwi - Stay Ahead 200 (Low)</v>
      </c>
      <c r="M104" s="5" t="str">
        <f>M61</f>
        <v>Flick Energy Flat (Low)</v>
      </c>
      <c r="N104" s="5" t="str">
        <f>N61</f>
        <v>Flick Energy Off Peak (Low)</v>
      </c>
      <c r="O104" s="5" t="str">
        <f>O61</f>
        <v>Frank Energy (Low)</v>
      </c>
      <c r="P104" s="5" t="str">
        <f t="shared" ref="P104:AC104" si="92">P61</f>
        <v>Genesis Energy Basic (Low)</v>
      </c>
      <c r="Q104" s="5" t="str">
        <f t="shared" si="92"/>
        <v>Genesis Energy Plus (Low)</v>
      </c>
      <c r="R104" s="5" t="str">
        <f t="shared" si="92"/>
        <v>Globug (Low)</v>
      </c>
      <c r="S104" s="5" t="str">
        <f t="shared" si="92"/>
        <v>Mercury Everyday Rates (Low)</v>
      </c>
      <c r="T104" s="5" t="str">
        <f t="shared" si="92"/>
        <v>Mercury Fixed 1 year (Low)</v>
      </c>
      <c r="U104" s="5" t="str">
        <f t="shared" si="92"/>
        <v>Mercury Fixed 2 year (Low)</v>
      </c>
      <c r="V104" s="5" t="str">
        <f t="shared" si="92"/>
        <v>Meridian 2- year contract (Low)</v>
      </c>
      <c r="W104" s="5" t="str">
        <f t="shared" si="92"/>
        <v>Meridian No Fixed Term (Low)</v>
      </c>
      <c r="X104" s="5" t="str">
        <f t="shared" si="92"/>
        <v>Nova Energy (Low)</v>
      </c>
      <c r="Y104" s="5" t="str">
        <f t="shared" si="92"/>
        <v>Octopus Fixed (Low)</v>
      </c>
      <c r="Z104" s="5" t="str">
        <f t="shared" si="92"/>
        <v>Octopus Flexi (Low)</v>
      </c>
      <c r="AA104" s="5" t="str">
        <f t="shared" si="92"/>
        <v>Powershop (Low)</v>
      </c>
      <c r="AB104" s="5" t="str">
        <f t="shared" si="92"/>
        <v>Slingshot (Low)</v>
      </c>
      <c r="AC104" s="5" t="str">
        <f t="shared" si="92"/>
        <v>Trustpower (Low)</v>
      </c>
    </row>
    <row r="105" spans="1:29" x14ac:dyDescent="0.3">
      <c r="A105" s="86"/>
      <c r="B105" s="86"/>
      <c r="C105" s="86"/>
      <c r="D105" s="5" t="s">
        <v>76</v>
      </c>
      <c r="E105" s="6">
        <f>E83</f>
        <v>0</v>
      </c>
      <c r="F105" s="6">
        <f t="shared" ref="F105:L105" si="93">F83</f>
        <v>0</v>
      </c>
      <c r="G105" s="6">
        <f t="shared" si="93"/>
        <v>0</v>
      </c>
      <c r="H105" s="6">
        <f t="shared" si="93"/>
        <v>0</v>
      </c>
      <c r="I105" s="6">
        <f t="shared" si="93"/>
        <v>0</v>
      </c>
      <c r="J105" s="6">
        <f t="shared" si="93"/>
        <v>0</v>
      </c>
      <c r="K105" s="6">
        <f t="shared" si="93"/>
        <v>0</v>
      </c>
      <c r="L105" s="6">
        <f t="shared" si="93"/>
        <v>0</v>
      </c>
      <c r="M105" s="6">
        <f>M83</f>
        <v>0</v>
      </c>
      <c r="N105" s="6">
        <f>N83</f>
        <v>0</v>
      </c>
      <c r="O105" s="6">
        <f>O83</f>
        <v>0</v>
      </c>
      <c r="P105" s="6">
        <f t="shared" ref="P105:AC105" si="94">P83</f>
        <v>0</v>
      </c>
      <c r="Q105" s="6">
        <f t="shared" si="94"/>
        <v>-50</v>
      </c>
      <c r="R105" s="6">
        <f t="shared" si="94"/>
        <v>0</v>
      </c>
      <c r="S105" s="6">
        <f t="shared" si="94"/>
        <v>0</v>
      </c>
      <c r="T105" s="6">
        <f t="shared" si="94"/>
        <v>-100</v>
      </c>
      <c r="U105" s="6">
        <f t="shared" si="94"/>
        <v>-250</v>
      </c>
      <c r="V105" s="6">
        <f t="shared" si="94"/>
        <v>-200</v>
      </c>
      <c r="W105" s="6">
        <f t="shared" si="94"/>
        <v>0</v>
      </c>
      <c r="X105" s="6">
        <f t="shared" si="94"/>
        <v>0</v>
      </c>
      <c r="Y105" s="6">
        <f t="shared" si="94"/>
        <v>0</v>
      </c>
      <c r="Z105" s="6">
        <f t="shared" si="94"/>
        <v>0</v>
      </c>
      <c r="AA105" s="6">
        <f t="shared" si="94"/>
        <v>-150</v>
      </c>
      <c r="AB105" s="6">
        <f t="shared" si="94"/>
        <v>-490</v>
      </c>
      <c r="AC105" s="6">
        <f t="shared" si="94"/>
        <v>0</v>
      </c>
    </row>
    <row r="106" spans="1:29" x14ac:dyDescent="0.3">
      <c r="A106" s="86"/>
      <c r="B106" s="86"/>
      <c r="C106" s="86"/>
      <c r="D106" s="5" t="s">
        <v>77</v>
      </c>
      <c r="E106" s="5" t="str">
        <f>E62</f>
        <v>Open</v>
      </c>
      <c r="F106" s="5" t="str">
        <f t="shared" ref="F106:L106" si="95">F62</f>
        <v>Fixed (12 months)</v>
      </c>
      <c r="G106" s="5" t="e">
        <f t="shared" si="95"/>
        <v>#N/A</v>
      </c>
      <c r="H106" s="5" t="e">
        <f t="shared" si="95"/>
        <v>#N/A</v>
      </c>
      <c r="I106" s="5" t="str">
        <f t="shared" si="95"/>
        <v>Open</v>
      </c>
      <c r="J106" s="5" t="e">
        <f t="shared" si="95"/>
        <v>#N/A</v>
      </c>
      <c r="K106" s="5" t="str">
        <f t="shared" si="95"/>
        <v>Open</v>
      </c>
      <c r="L106" s="5" t="e">
        <f t="shared" si="95"/>
        <v>#N/A</v>
      </c>
      <c r="M106" s="5" t="str">
        <f>M62</f>
        <v>Open</v>
      </c>
      <c r="N106" s="5" t="str">
        <f>N62</f>
        <v>Open</v>
      </c>
      <c r="O106" s="5" t="str">
        <f>O62</f>
        <v>Open</v>
      </c>
      <c r="P106" s="5" t="str">
        <f t="shared" ref="P106:AC106" si="96">P62</f>
        <v>Fixed (12 months)</v>
      </c>
      <c r="Q106" s="5" t="str">
        <f t="shared" si="96"/>
        <v>Open or Fixed</v>
      </c>
      <c r="R106" s="5" t="str">
        <f t="shared" si="96"/>
        <v>Open</v>
      </c>
      <c r="S106" s="5" t="e">
        <f t="shared" si="96"/>
        <v>#N/A</v>
      </c>
      <c r="T106" s="5" t="e">
        <f t="shared" si="96"/>
        <v>#N/A</v>
      </c>
      <c r="U106" s="5" t="e">
        <f t="shared" si="96"/>
        <v>#N/A</v>
      </c>
      <c r="V106" s="5" t="str">
        <f t="shared" si="96"/>
        <v>Fixed (24 months)</v>
      </c>
      <c r="W106" s="5" t="str">
        <f t="shared" si="96"/>
        <v>Open</v>
      </c>
      <c r="X106" s="5" t="str">
        <f t="shared" si="96"/>
        <v>Open</v>
      </c>
      <c r="Y106" s="5" t="str">
        <f t="shared" si="96"/>
        <v>Open (prices fixed for 12 months)</v>
      </c>
      <c r="Z106" s="5" t="str">
        <f t="shared" si="96"/>
        <v>Open</v>
      </c>
      <c r="AA106" s="5" t="str">
        <f t="shared" si="96"/>
        <v>Open</v>
      </c>
      <c r="AB106" s="5" t="str">
        <f t="shared" si="96"/>
        <v>Fixed 12 months</v>
      </c>
      <c r="AC106" s="5" t="str">
        <f t="shared" si="96"/>
        <v>Open</v>
      </c>
    </row>
    <row r="107" spans="1:29" x14ac:dyDescent="0.3">
      <c r="A107" s="86"/>
      <c r="B107" s="86"/>
      <c r="C107" s="86"/>
      <c r="D107" s="5" t="s">
        <v>118</v>
      </c>
      <c r="E107" s="5" t="str">
        <f>E78</f>
        <v>.</v>
      </c>
      <c r="F107" s="5">
        <f t="shared" ref="F107:AC107" si="97">F78</f>
        <v>0</v>
      </c>
      <c r="G107" s="5" t="e">
        <f t="shared" si="97"/>
        <v>#N/A</v>
      </c>
      <c r="H107" s="5" t="e">
        <f t="shared" si="97"/>
        <v>#N/A</v>
      </c>
      <c r="I107" s="5" t="str">
        <f t="shared" si="97"/>
        <v>.</v>
      </c>
      <c r="J107" s="5" t="e">
        <f t="shared" si="97"/>
        <v>#N/A</v>
      </c>
      <c r="K107" s="5" t="str">
        <f t="shared" si="97"/>
        <v>.</v>
      </c>
      <c r="L107" s="5" t="e">
        <f t="shared" si="97"/>
        <v>#N/A</v>
      </c>
      <c r="M107" s="5" t="str">
        <f t="shared" si="97"/>
        <v>.</v>
      </c>
      <c r="N107" s="5" t="str">
        <f t="shared" si="97"/>
        <v>.</v>
      </c>
      <c r="O107" s="5" t="str">
        <f t="shared" si="97"/>
        <v>.</v>
      </c>
      <c r="P107" s="5" t="str">
        <f t="shared" si="97"/>
        <v>.</v>
      </c>
      <c r="Q107" s="5" t="str">
        <f t="shared" si="97"/>
        <v>DISC-03</v>
      </c>
      <c r="R107" s="5" t="str">
        <f t="shared" si="97"/>
        <v>.</v>
      </c>
      <c r="S107" s="5" t="e">
        <f t="shared" si="97"/>
        <v>#N/A</v>
      </c>
      <c r="T107" s="5" t="e">
        <f t="shared" si="97"/>
        <v>#N/A</v>
      </c>
      <c r="U107" s="5" t="e">
        <f t="shared" si="97"/>
        <v>#N/A</v>
      </c>
      <c r="V107" s="5" t="str">
        <f t="shared" si="97"/>
        <v>DISC-07</v>
      </c>
      <c r="W107" s="5" t="str">
        <f t="shared" si="97"/>
        <v>DISC-10</v>
      </c>
      <c r="X107" s="5" t="str">
        <f t="shared" si="97"/>
        <v>.</v>
      </c>
      <c r="Y107" s="5" t="str">
        <f t="shared" si="97"/>
        <v>.</v>
      </c>
      <c r="Z107" s="5" t="str">
        <f t="shared" si="97"/>
        <v>.</v>
      </c>
      <c r="AA107" s="5" t="str">
        <f t="shared" si="97"/>
        <v>DISC-08</v>
      </c>
      <c r="AB107" s="5" t="str">
        <f t="shared" si="97"/>
        <v>BUND-02</v>
      </c>
      <c r="AC107" s="5" t="str">
        <f t="shared" si="97"/>
        <v>BUND-03</v>
      </c>
    </row>
  </sheetData>
  <mergeCells count="25">
    <mergeCell ref="B1:C1"/>
    <mergeCell ref="A85:A101"/>
    <mergeCell ref="C85:C86"/>
    <mergeCell ref="C87:C94"/>
    <mergeCell ref="C95:C96"/>
    <mergeCell ref="C97:C101"/>
    <mergeCell ref="A25:A41"/>
    <mergeCell ref="C25:C26"/>
    <mergeCell ref="C27:C34"/>
    <mergeCell ref="C35:C36"/>
    <mergeCell ref="C37:C41"/>
    <mergeCell ref="A44:C47"/>
    <mergeCell ref="A2:A18"/>
    <mergeCell ref="B2:C3"/>
    <mergeCell ref="B4:C6"/>
    <mergeCell ref="C8:C14"/>
    <mergeCell ref="C15:C18"/>
    <mergeCell ref="A20:A23"/>
    <mergeCell ref="A104:C107"/>
    <mergeCell ref="A62:A78"/>
    <mergeCell ref="B62:C63"/>
    <mergeCell ref="B64:C66"/>
    <mergeCell ref="C68:C74"/>
    <mergeCell ref="C75:C78"/>
    <mergeCell ref="A80:A83"/>
  </mergeCells>
  <dataValidations count="1">
    <dataValidation type="list" allowBlank="1" showInputMessage="1" showErrorMessage="1" sqref="F3:AC3 F63:AC63" xr:uid="{1FB7612C-90FA-4069-8889-2FB7CDD79407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005F0C-A9D3-4DF8-9B8E-38531D353510}">
          <x14:formula1>
            <xm:f>dropdowns!$B$1:$B$3</xm:f>
          </x14:formula1>
          <xm:sqref>E3 E63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2557-5F72-4056-801F-4328E9AA25F1}">
  <sheetPr>
    <tabColor rgb="FFFFFF00"/>
  </sheetPr>
  <dimension ref="A1:AS403"/>
  <sheetViews>
    <sheetView showGridLines="0" tabSelected="1" zoomScale="60" zoomScaleNormal="60" workbookViewId="0">
      <selection activeCell="B1" sqref="B1"/>
    </sheetView>
  </sheetViews>
  <sheetFormatPr defaultRowHeight="14.4" x14ac:dyDescent="0.3"/>
  <cols>
    <col min="1" max="1" width="11" bestFit="1" customWidth="1"/>
    <col min="2" max="2" width="37.5546875" bestFit="1" customWidth="1"/>
    <col min="3" max="3" width="26.109375" customWidth="1"/>
    <col min="4" max="4" width="30.88671875" bestFit="1" customWidth="1"/>
    <col min="5" max="5" width="11.21875" bestFit="1" customWidth="1"/>
    <col min="6" max="6" width="30.77734375" bestFit="1" customWidth="1"/>
    <col min="7" max="7" width="34.21875" bestFit="1" customWidth="1"/>
    <col min="8" max="8" width="40.5546875" customWidth="1"/>
    <col min="9" max="9" width="8.6640625" customWidth="1"/>
    <col min="10" max="10" width="6.44140625" customWidth="1"/>
    <col min="11" max="18" width="12.44140625" customWidth="1"/>
    <col min="19" max="19" width="41.88671875" customWidth="1"/>
    <col min="20" max="20" width="31.44140625" style="57" bestFit="1" customWidth="1"/>
    <col min="21" max="21" width="32.109375" customWidth="1"/>
    <col min="22" max="22" width="41.44140625" bestFit="1" customWidth="1"/>
    <col min="23" max="24" width="34.33203125" bestFit="1" customWidth="1"/>
    <col min="25" max="25" width="30.109375" bestFit="1" customWidth="1"/>
    <col min="26" max="26" width="35.88671875" bestFit="1" customWidth="1"/>
    <col min="27" max="27" width="38.44140625" bestFit="1" customWidth="1"/>
    <col min="28" max="28" width="41" bestFit="1" customWidth="1"/>
    <col min="29" max="29" width="28.109375" bestFit="1" customWidth="1"/>
    <col min="30" max="30" width="32.6640625" bestFit="1" customWidth="1"/>
    <col min="31" max="31" width="24.5546875" bestFit="1" customWidth="1"/>
    <col min="32" max="32" width="33.44140625" bestFit="1" customWidth="1"/>
    <col min="33" max="33" width="32.33203125" bestFit="1" customWidth="1"/>
    <col min="34" max="34" width="19.33203125" bestFit="1" customWidth="1"/>
    <col min="35" max="35" width="35.109375" bestFit="1" customWidth="1"/>
    <col min="36" max="37" width="32.33203125" bestFit="1" customWidth="1"/>
    <col min="38" max="38" width="37.109375" bestFit="1" customWidth="1"/>
    <col min="39" max="39" width="36" bestFit="1" customWidth="1"/>
    <col min="40" max="40" width="24.109375" bestFit="1" customWidth="1"/>
    <col min="41" max="41" width="34.33203125" bestFit="1" customWidth="1"/>
    <col min="42" max="42" width="25.5546875" bestFit="1" customWidth="1"/>
    <col min="43" max="43" width="23.109375" bestFit="1" customWidth="1"/>
    <col min="44" max="44" width="21.44140625" bestFit="1" customWidth="1"/>
    <col min="45" max="45" width="23.44140625" bestFit="1" customWidth="1"/>
  </cols>
  <sheetData>
    <row r="1" spans="1:44" x14ac:dyDescent="0.3">
      <c r="B1" s="52" t="s">
        <v>132</v>
      </c>
      <c r="C1" s="52" t="s">
        <v>152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U1" s="52"/>
      <c r="V1" s="52"/>
      <c r="W1" s="52"/>
      <c r="X1" s="52"/>
      <c r="Y1" s="52"/>
      <c r="Z1" s="52"/>
      <c r="AA1" s="45"/>
      <c r="AB1" s="45"/>
      <c r="AC1" s="45"/>
      <c r="AD1" s="45"/>
    </row>
    <row r="3" spans="1:44" x14ac:dyDescent="0.3">
      <c r="B3" s="80" t="s">
        <v>117</v>
      </c>
      <c r="C3" s="80" t="s">
        <v>76</v>
      </c>
      <c r="D3" s="80" t="s">
        <v>77</v>
      </c>
      <c r="E3" s="80" t="s">
        <v>118</v>
      </c>
      <c r="F3" s="80" t="s">
        <v>195</v>
      </c>
      <c r="G3" s="56" t="s">
        <v>196</v>
      </c>
      <c r="H3" s="56" t="s">
        <v>197</v>
      </c>
    </row>
    <row r="4" spans="1:44" x14ac:dyDescent="0.3">
      <c r="B4" s="42" t="s">
        <v>71</v>
      </c>
      <c r="C4" s="46">
        <v>2424.6131</v>
      </c>
      <c r="D4" s="42" t="s">
        <v>36</v>
      </c>
      <c r="E4" s="42" t="str">
        <f>VLOOKUP(B4,'Plans terms &amp; discounts'!A:D,4,FALSE)</f>
        <v>DISC-08</v>
      </c>
      <c r="F4" s="61">
        <v>0</v>
      </c>
      <c r="G4" s="46">
        <v>0</v>
      </c>
      <c r="H4" s="46">
        <v>2424.6131</v>
      </c>
      <c r="T4" s="58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4" x14ac:dyDescent="0.3">
      <c r="A5" s="41"/>
      <c r="B5" s="42" t="s">
        <v>66</v>
      </c>
      <c r="C5" s="46">
        <v>2549.0458399999998</v>
      </c>
      <c r="D5" s="42" t="s">
        <v>36</v>
      </c>
      <c r="E5" s="42" t="str">
        <f>VLOOKUP(B5,'Plans terms &amp; discounts'!A:D,4,FALSE)</f>
        <v>.</v>
      </c>
      <c r="F5" s="61">
        <v>0</v>
      </c>
      <c r="G5" s="46">
        <v>50</v>
      </c>
      <c r="H5" s="46">
        <v>2499.0458399999998</v>
      </c>
    </row>
    <row r="6" spans="1:44" x14ac:dyDescent="0.3">
      <c r="A6" s="41"/>
      <c r="B6" s="42" t="s">
        <v>1</v>
      </c>
      <c r="C6" s="46">
        <v>2557.5613645999997</v>
      </c>
      <c r="D6" s="42" t="s">
        <v>36</v>
      </c>
      <c r="E6" s="42" t="str">
        <f>VLOOKUP(B6,'Plans terms &amp; discounts'!A:D,4,FALSE)</f>
        <v>.</v>
      </c>
      <c r="F6" s="61">
        <v>0</v>
      </c>
      <c r="G6" s="46">
        <v>50</v>
      </c>
      <c r="H6" s="46">
        <v>2507.5613645999997</v>
      </c>
      <c r="K6" t="s">
        <v>121</v>
      </c>
      <c r="L6" t="s">
        <v>156</v>
      </c>
    </row>
    <row r="7" spans="1:44" x14ac:dyDescent="0.3">
      <c r="B7" s="42" t="s">
        <v>67</v>
      </c>
      <c r="C7" s="46">
        <v>2598.6572999999999</v>
      </c>
      <c r="D7" s="42" t="s">
        <v>36</v>
      </c>
      <c r="E7" s="42" t="str">
        <f>VLOOKUP(B7,'Plans terms &amp; discounts'!A:D,4,FALSE)</f>
        <v>.</v>
      </c>
      <c r="F7" s="61">
        <v>0</v>
      </c>
      <c r="G7" s="46">
        <v>0</v>
      </c>
      <c r="H7" s="46">
        <v>2598.6572999999999</v>
      </c>
      <c r="K7" t="s">
        <v>122</v>
      </c>
      <c r="L7" t="s">
        <v>173</v>
      </c>
    </row>
    <row r="8" spans="1:44" x14ac:dyDescent="0.3">
      <c r="A8" s="41"/>
      <c r="B8" s="42" t="s">
        <v>68</v>
      </c>
      <c r="C8" s="46">
        <v>2624.3114999999998</v>
      </c>
      <c r="D8" s="42" t="s">
        <v>40</v>
      </c>
      <c r="E8" s="42" t="str">
        <f>VLOOKUP(B8,'Plans terms &amp; discounts'!A:D,4,FALSE)</f>
        <v>.</v>
      </c>
      <c r="F8" s="61">
        <v>0.02</v>
      </c>
      <c r="G8" s="46">
        <v>100</v>
      </c>
      <c r="H8" s="46">
        <v>2471.8252699999998</v>
      </c>
      <c r="K8" t="s">
        <v>125</v>
      </c>
      <c r="L8" t="s">
        <v>209</v>
      </c>
      <c r="T8" s="40" t="s">
        <v>117</v>
      </c>
      <c r="U8" t="s">
        <v>0</v>
      </c>
      <c r="V8" t="s">
        <v>206</v>
      </c>
      <c r="W8" t="s">
        <v>205</v>
      </c>
      <c r="X8" t="s">
        <v>63</v>
      </c>
      <c r="Y8" t="s">
        <v>65</v>
      </c>
      <c r="Z8" t="s">
        <v>66</v>
      </c>
      <c r="AA8" t="s">
        <v>1</v>
      </c>
      <c r="AB8" t="s">
        <v>67</v>
      </c>
      <c r="AC8" t="s">
        <v>68</v>
      </c>
      <c r="AD8" t="s">
        <v>41</v>
      </c>
      <c r="AE8" t="s">
        <v>69</v>
      </c>
      <c r="AF8" t="s">
        <v>170</v>
      </c>
      <c r="AG8" t="s">
        <v>172</v>
      </c>
      <c r="AH8" t="s">
        <v>99</v>
      </c>
      <c r="AI8" t="s">
        <v>98</v>
      </c>
      <c r="AJ8" t="s">
        <v>70</v>
      </c>
      <c r="AK8" t="s">
        <v>74</v>
      </c>
      <c r="AL8" t="s">
        <v>105</v>
      </c>
      <c r="AM8" t="s">
        <v>71</v>
      </c>
      <c r="AN8" t="s">
        <v>75</v>
      </c>
      <c r="AO8" t="s">
        <v>198</v>
      </c>
    </row>
    <row r="9" spans="1:44" x14ac:dyDescent="0.3">
      <c r="B9" s="42" t="s">
        <v>172</v>
      </c>
      <c r="C9" s="46">
        <v>2653.8528799999999</v>
      </c>
      <c r="D9" s="42" t="s">
        <v>40</v>
      </c>
      <c r="E9" s="42" t="str">
        <f>VLOOKUP(B9,'Plans terms &amp; discounts'!A:D,4,FALSE)</f>
        <v>DISC-04</v>
      </c>
      <c r="F9" s="61">
        <v>0</v>
      </c>
      <c r="G9" s="46">
        <v>0</v>
      </c>
      <c r="H9" s="46">
        <v>2653.8528799999999</v>
      </c>
      <c r="K9" t="s">
        <v>126</v>
      </c>
      <c r="L9" t="s">
        <v>110</v>
      </c>
      <c r="T9" s="40" t="s">
        <v>76</v>
      </c>
      <c r="U9">
        <v>2829.6449199999997</v>
      </c>
      <c r="V9">
        <v>3019.7096105999999</v>
      </c>
      <c r="W9">
        <v>3040.9512881999995</v>
      </c>
      <c r="X9">
        <v>3371.1767</v>
      </c>
      <c r="Y9">
        <v>3043.9626919999996</v>
      </c>
      <c r="Z9">
        <v>2549.0458399999998</v>
      </c>
      <c r="AA9">
        <v>2557.5613645999997</v>
      </c>
      <c r="AB9">
        <v>2598.6572999999999</v>
      </c>
      <c r="AC9">
        <v>2624.3114999999998</v>
      </c>
      <c r="AD9">
        <v>2776.6490999999996</v>
      </c>
      <c r="AE9">
        <v>2801.7809999999999</v>
      </c>
      <c r="AF9">
        <v>2853.8528799999999</v>
      </c>
      <c r="AG9">
        <v>2653.8528799999999</v>
      </c>
      <c r="AH9">
        <v>2699.1708149999995</v>
      </c>
      <c r="AI9">
        <v>2725.5532149999999</v>
      </c>
      <c r="AJ9">
        <v>2987.6249509999998</v>
      </c>
      <c r="AK9">
        <v>2940.3228519999998</v>
      </c>
      <c r="AL9">
        <v>3107.2816000000003</v>
      </c>
      <c r="AM9">
        <v>2424.6131</v>
      </c>
      <c r="AN9">
        <v>3184.2505799999994</v>
      </c>
      <c r="AO9">
        <v>2385.0359899999994</v>
      </c>
    </row>
    <row r="10" spans="1:44" x14ac:dyDescent="0.3">
      <c r="B10" s="42" t="s">
        <v>99</v>
      </c>
      <c r="C10" s="46">
        <v>2699.1708149999995</v>
      </c>
      <c r="D10" s="42" t="s">
        <v>100</v>
      </c>
      <c r="E10" s="42" t="str">
        <f>VLOOKUP(B10,'Plans terms &amp; discounts'!A:D,4,FALSE)</f>
        <v>DISC-07</v>
      </c>
      <c r="F10" s="61">
        <v>0</v>
      </c>
      <c r="G10" s="46">
        <v>0</v>
      </c>
      <c r="H10" s="46">
        <v>2699.1708149999995</v>
      </c>
      <c r="K10" t="s">
        <v>203</v>
      </c>
      <c r="L10" t="s">
        <v>202</v>
      </c>
      <c r="T10" s="40" t="s">
        <v>77</v>
      </c>
      <c r="U10" t="s">
        <v>36</v>
      </c>
      <c r="V10" t="s">
        <v>127</v>
      </c>
      <c r="W10" t="s">
        <v>36</v>
      </c>
      <c r="X10" t="s">
        <v>36</v>
      </c>
      <c r="Y10" t="s">
        <v>36</v>
      </c>
      <c r="Z10" t="s">
        <v>36</v>
      </c>
      <c r="AA10" t="s">
        <v>36</v>
      </c>
      <c r="AB10" t="s">
        <v>36</v>
      </c>
      <c r="AC10" t="s">
        <v>40</v>
      </c>
      <c r="AD10" t="s">
        <v>42</v>
      </c>
      <c r="AE10" t="s">
        <v>36</v>
      </c>
      <c r="AF10" t="s">
        <v>36</v>
      </c>
      <c r="AG10" t="s">
        <v>40</v>
      </c>
      <c r="AH10" t="s">
        <v>100</v>
      </c>
      <c r="AI10" t="s">
        <v>36</v>
      </c>
      <c r="AJ10" t="s">
        <v>36</v>
      </c>
      <c r="AK10" t="s">
        <v>127</v>
      </c>
      <c r="AL10" t="s">
        <v>36</v>
      </c>
      <c r="AM10" t="s">
        <v>36</v>
      </c>
      <c r="AN10" t="s">
        <v>116</v>
      </c>
      <c r="AO10" t="s">
        <v>18</v>
      </c>
    </row>
    <row r="11" spans="1:44" x14ac:dyDescent="0.3">
      <c r="B11" s="42" t="s">
        <v>98</v>
      </c>
      <c r="C11" s="46">
        <v>2725.5532149999999</v>
      </c>
      <c r="D11" s="42" t="s">
        <v>36</v>
      </c>
      <c r="E11" s="42" t="str">
        <f>VLOOKUP(B11,'Plans terms &amp; discounts'!A:D,4,FALSE)</f>
        <v>DISC-10</v>
      </c>
      <c r="F11" s="61">
        <v>0</v>
      </c>
      <c r="G11" s="46">
        <v>0</v>
      </c>
      <c r="H11" s="46">
        <v>2725.5532149999999</v>
      </c>
      <c r="K11" t="s">
        <v>213</v>
      </c>
      <c r="L11" t="s">
        <v>210</v>
      </c>
      <c r="T11" s="40" t="s">
        <v>118</v>
      </c>
      <c r="U11">
        <v>0</v>
      </c>
      <c r="V11" t="s">
        <v>18</v>
      </c>
      <c r="W11" t="s">
        <v>18</v>
      </c>
      <c r="X11" t="s">
        <v>18</v>
      </c>
      <c r="Y11" t="s">
        <v>18</v>
      </c>
      <c r="Z11" t="s">
        <v>18</v>
      </c>
      <c r="AA11" t="s">
        <v>18</v>
      </c>
      <c r="AB11" t="s">
        <v>18</v>
      </c>
      <c r="AC11" t="s">
        <v>18</v>
      </c>
      <c r="AD11" t="s">
        <v>121</v>
      </c>
      <c r="AE11" t="s">
        <v>18</v>
      </c>
      <c r="AF11" t="s">
        <v>18</v>
      </c>
      <c r="AG11" t="s">
        <v>122</v>
      </c>
      <c r="AH11" t="s">
        <v>125</v>
      </c>
      <c r="AI11" t="s">
        <v>211</v>
      </c>
      <c r="AJ11" t="s">
        <v>18</v>
      </c>
      <c r="AK11" t="s">
        <v>18</v>
      </c>
      <c r="AL11" t="s">
        <v>18</v>
      </c>
      <c r="AM11" t="s">
        <v>126</v>
      </c>
      <c r="AN11" t="s">
        <v>161</v>
      </c>
      <c r="AO11" t="s">
        <v>203</v>
      </c>
    </row>
    <row r="12" spans="1:44" x14ac:dyDescent="0.3">
      <c r="A12" s="41"/>
      <c r="B12" s="42" t="s">
        <v>41</v>
      </c>
      <c r="C12" s="46">
        <v>2776.6490999999996</v>
      </c>
      <c r="D12" s="42" t="s">
        <v>42</v>
      </c>
      <c r="E12" s="42" t="str">
        <f>VLOOKUP(B12,'Plans terms &amp; discounts'!A:D,4,FALSE)</f>
        <v>DISC-03</v>
      </c>
      <c r="F12" s="61">
        <v>0.03</v>
      </c>
      <c r="G12" s="46">
        <v>0</v>
      </c>
      <c r="H12" s="46">
        <v>2693.3496269999996</v>
      </c>
      <c r="T12" s="40" t="s">
        <v>195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0.02</v>
      </c>
      <c r="AD12">
        <v>0.03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</row>
    <row r="13" spans="1:44" x14ac:dyDescent="0.3">
      <c r="B13" s="42" t="s">
        <v>69</v>
      </c>
      <c r="C13" s="46">
        <v>2801.7809999999999</v>
      </c>
      <c r="D13" s="42" t="s">
        <v>36</v>
      </c>
      <c r="E13" s="42" t="str">
        <f>VLOOKUP(B13,'Plans terms &amp; discounts'!A:D,4,FALSE)</f>
        <v>.</v>
      </c>
      <c r="F13" s="61">
        <v>0</v>
      </c>
      <c r="G13" s="46">
        <v>0</v>
      </c>
      <c r="H13" s="46">
        <v>2801.7809999999999</v>
      </c>
      <c r="T13" s="57" t="s">
        <v>196</v>
      </c>
      <c r="U13">
        <v>0</v>
      </c>
      <c r="V13">
        <v>0</v>
      </c>
      <c r="W13">
        <v>0</v>
      </c>
      <c r="X13">
        <v>0</v>
      </c>
      <c r="Y13">
        <v>0</v>
      </c>
      <c r="Z13">
        <v>50</v>
      </c>
      <c r="AA13">
        <v>50</v>
      </c>
      <c r="AB13">
        <v>0</v>
      </c>
      <c r="AC13">
        <v>100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</row>
    <row r="14" spans="1:44" x14ac:dyDescent="0.3">
      <c r="B14" s="42" t="s">
        <v>0</v>
      </c>
      <c r="C14" s="46">
        <v>2829.6449199999997</v>
      </c>
      <c r="D14" s="42" t="s">
        <v>36</v>
      </c>
      <c r="E14" s="42" t="str">
        <f>VLOOKUP(B14,'Plans terms &amp; discounts'!A:D,4,FALSE)</f>
        <v>.</v>
      </c>
      <c r="F14" s="61">
        <v>0</v>
      </c>
      <c r="G14" s="46">
        <v>0</v>
      </c>
      <c r="H14" s="46">
        <v>2829.6449199999997</v>
      </c>
      <c r="T14" s="57" t="s">
        <v>197</v>
      </c>
      <c r="U14">
        <v>2829.6449199999997</v>
      </c>
      <c r="V14">
        <v>3019.7096105999999</v>
      </c>
      <c r="W14">
        <v>3040.9512881999995</v>
      </c>
      <c r="X14">
        <v>3371.1767</v>
      </c>
      <c r="Y14">
        <v>3043.9626919999996</v>
      </c>
      <c r="Z14">
        <v>2499.0458399999998</v>
      </c>
      <c r="AA14">
        <v>2507.5613645999997</v>
      </c>
      <c r="AB14">
        <v>2598.6572999999999</v>
      </c>
      <c r="AC14">
        <v>2471.8252699999998</v>
      </c>
      <c r="AD14">
        <v>2693.3496269999996</v>
      </c>
      <c r="AE14">
        <v>2801.7809999999999</v>
      </c>
      <c r="AF14">
        <v>2853.8528799999999</v>
      </c>
      <c r="AG14">
        <v>2653.8528799999999</v>
      </c>
      <c r="AH14">
        <v>2699.1708149999995</v>
      </c>
      <c r="AI14">
        <v>2725.5532149999999</v>
      </c>
      <c r="AJ14">
        <v>2987.6249509999998</v>
      </c>
      <c r="AK14">
        <v>2940.3228519999998</v>
      </c>
      <c r="AL14">
        <v>3107.2816000000003</v>
      </c>
      <c r="AM14">
        <v>2424.6131</v>
      </c>
      <c r="AN14">
        <v>3184.2505799999994</v>
      </c>
      <c r="AO14">
        <v>2385.0359899999994</v>
      </c>
    </row>
    <row r="15" spans="1:44" x14ac:dyDescent="0.3">
      <c r="B15" s="42" t="s">
        <v>170</v>
      </c>
      <c r="C15" s="46">
        <v>2853.8528799999999</v>
      </c>
      <c r="D15" s="42" t="s">
        <v>36</v>
      </c>
      <c r="E15" s="42" t="str">
        <f>VLOOKUP(B15,'Plans terms &amp; discounts'!A:D,4,FALSE)</f>
        <v>.</v>
      </c>
      <c r="F15" s="61">
        <v>0</v>
      </c>
      <c r="G15" s="46">
        <v>0</v>
      </c>
      <c r="H15" s="46">
        <v>2853.8528799999999</v>
      </c>
    </row>
    <row r="16" spans="1:44" x14ac:dyDescent="0.3">
      <c r="B16" s="42" t="s">
        <v>74</v>
      </c>
      <c r="C16" s="46">
        <v>2940.3228519999998</v>
      </c>
      <c r="D16" s="42" t="s">
        <v>127</v>
      </c>
      <c r="E16" s="42" t="str">
        <f>VLOOKUP(B16,'Plans terms &amp; discounts'!A:D,4,FALSE)</f>
        <v>.</v>
      </c>
      <c r="F16" s="61">
        <v>0</v>
      </c>
      <c r="G16" s="46">
        <v>0</v>
      </c>
      <c r="H16" s="46">
        <v>2940.3228519999998</v>
      </c>
    </row>
    <row r="17" spans="2:8" x14ac:dyDescent="0.3">
      <c r="B17" s="42" t="s">
        <v>70</v>
      </c>
      <c r="C17" s="46">
        <v>2987.6249509999998</v>
      </c>
      <c r="D17" s="42" t="s">
        <v>36</v>
      </c>
      <c r="E17" s="42" t="str">
        <f>VLOOKUP(B17,'Plans terms &amp; discounts'!A:D,4,FALSE)</f>
        <v>.</v>
      </c>
      <c r="F17" s="61">
        <v>0</v>
      </c>
      <c r="G17" s="46">
        <v>0</v>
      </c>
      <c r="H17" s="46">
        <v>2987.6249509999998</v>
      </c>
    </row>
    <row r="18" spans="2:8" x14ac:dyDescent="0.3">
      <c r="B18" s="42" t="s">
        <v>206</v>
      </c>
      <c r="C18" s="46">
        <v>3019.7096105999999</v>
      </c>
      <c r="D18" s="42" t="s">
        <v>127</v>
      </c>
      <c r="E18" s="42" t="str">
        <f>VLOOKUP(B18,'Plans terms &amp; discounts'!A:D,4,FALSE)</f>
        <v>.</v>
      </c>
      <c r="F18" s="61">
        <v>0</v>
      </c>
      <c r="G18" s="46">
        <v>0</v>
      </c>
      <c r="H18" s="46">
        <v>3019.7096105999999</v>
      </c>
    </row>
    <row r="19" spans="2:8" x14ac:dyDescent="0.3">
      <c r="B19" s="42" t="s">
        <v>205</v>
      </c>
      <c r="C19" s="46">
        <v>3040.9512881999995</v>
      </c>
      <c r="D19" s="42" t="s">
        <v>36</v>
      </c>
      <c r="E19" s="42" t="str">
        <f>VLOOKUP(B19,'Plans terms &amp; discounts'!A:D,4,FALSE)</f>
        <v>.</v>
      </c>
      <c r="F19" s="61">
        <v>0</v>
      </c>
      <c r="G19" s="46">
        <v>0</v>
      </c>
      <c r="H19" s="46">
        <v>3040.9512881999995</v>
      </c>
    </row>
    <row r="20" spans="2:8" x14ac:dyDescent="0.3">
      <c r="B20" s="42" t="s">
        <v>65</v>
      </c>
      <c r="C20" s="46">
        <v>3043.9626919999996</v>
      </c>
      <c r="D20" s="42" t="s">
        <v>36</v>
      </c>
      <c r="E20" s="42" t="str">
        <f>VLOOKUP(B20,'Plans terms &amp; discounts'!A:D,4,FALSE)</f>
        <v>.</v>
      </c>
      <c r="F20" s="61">
        <v>0</v>
      </c>
      <c r="G20" s="46">
        <v>0</v>
      </c>
      <c r="H20" s="46">
        <v>3043.9626919999996</v>
      </c>
    </row>
    <row r="21" spans="2:8" x14ac:dyDescent="0.3">
      <c r="B21" s="42" t="s">
        <v>105</v>
      </c>
      <c r="C21" s="46">
        <v>3107.2816000000003</v>
      </c>
      <c r="D21" s="42" t="s">
        <v>36</v>
      </c>
      <c r="E21" s="42" t="str">
        <f>VLOOKUP(B21,'Plans terms &amp; discounts'!A:D,4,FALSE)</f>
        <v>.</v>
      </c>
      <c r="F21" s="61">
        <v>0</v>
      </c>
      <c r="G21" s="46">
        <v>0</v>
      </c>
      <c r="H21" s="46">
        <v>3107.2816000000003</v>
      </c>
    </row>
    <row r="22" spans="2:8" x14ac:dyDescent="0.3">
      <c r="B22" s="42" t="s">
        <v>75</v>
      </c>
      <c r="C22" s="46">
        <v>3184.2505799999994</v>
      </c>
      <c r="D22" s="42" t="s">
        <v>116</v>
      </c>
      <c r="E22" s="42" t="str">
        <f>VLOOKUP(B22,'Plans terms &amp; discounts'!A:D,4,FALSE)</f>
        <v>BUND-02</v>
      </c>
      <c r="F22" s="61">
        <v>0</v>
      </c>
      <c r="G22" s="46">
        <v>0</v>
      </c>
      <c r="H22" s="46">
        <v>3184.2505799999994</v>
      </c>
    </row>
    <row r="23" spans="2:8" x14ac:dyDescent="0.3">
      <c r="B23" s="42" t="s">
        <v>63</v>
      </c>
      <c r="C23" s="46">
        <v>3371.1767</v>
      </c>
      <c r="D23" s="42" t="s">
        <v>36</v>
      </c>
      <c r="E23" s="42" t="str">
        <f>VLOOKUP(B23,'Plans terms &amp; discounts'!A:D,4,FALSE)</f>
        <v>.</v>
      </c>
      <c r="F23" s="61">
        <v>0</v>
      </c>
      <c r="G23" s="46">
        <v>0</v>
      </c>
      <c r="H23" s="46">
        <v>3371.1767</v>
      </c>
    </row>
    <row r="25" spans="2:8" x14ac:dyDescent="0.3">
      <c r="C25" s="41"/>
      <c r="F25" s="64"/>
      <c r="G25" s="41"/>
      <c r="H25" s="41"/>
    </row>
    <row r="26" spans="2:8" x14ac:dyDescent="0.3">
      <c r="C26" s="41"/>
      <c r="F26" s="64"/>
      <c r="G26" s="41"/>
      <c r="H26" s="41"/>
    </row>
    <row r="27" spans="2:8" x14ac:dyDescent="0.3">
      <c r="C27" s="41"/>
      <c r="F27" s="64"/>
      <c r="G27" s="41"/>
      <c r="H27" s="41"/>
    </row>
    <row r="28" spans="2:8" x14ac:dyDescent="0.3">
      <c r="C28" s="41"/>
      <c r="F28" s="64"/>
      <c r="G28" s="41"/>
      <c r="H28" s="41"/>
    </row>
    <row r="29" spans="2:8" x14ac:dyDescent="0.3">
      <c r="C29" s="41"/>
      <c r="F29" s="64"/>
      <c r="G29" s="41"/>
      <c r="H29" s="41"/>
    </row>
    <row r="30" spans="2:8" x14ac:dyDescent="0.3">
      <c r="C30" s="41"/>
      <c r="F30" s="64"/>
      <c r="G30" s="41"/>
      <c r="H30" s="41"/>
    </row>
    <row r="31" spans="2:8" x14ac:dyDescent="0.3">
      <c r="C31" s="41"/>
      <c r="F31" s="64"/>
      <c r="G31" s="41"/>
      <c r="H31" s="41"/>
    </row>
    <row r="32" spans="2:8" x14ac:dyDescent="0.3">
      <c r="C32" s="41"/>
      <c r="F32" s="64"/>
      <c r="G32" s="41"/>
      <c r="H32" s="41"/>
    </row>
    <row r="33" spans="1:45" x14ac:dyDescent="0.3">
      <c r="B33" s="52" t="s">
        <v>133</v>
      </c>
      <c r="C33" s="62" t="s">
        <v>153</v>
      </c>
      <c r="D33" s="52"/>
      <c r="E33" s="52"/>
      <c r="F33" s="65"/>
      <c r="G33" s="62"/>
      <c r="H33" s="6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U33" s="52"/>
      <c r="V33" s="52"/>
      <c r="W33" s="52"/>
      <c r="X33" s="52"/>
      <c r="Y33" s="52"/>
      <c r="Z33" s="52"/>
      <c r="AA33" s="45"/>
      <c r="AB33" s="45"/>
      <c r="AC33" s="45"/>
      <c r="AD33" s="45"/>
    </row>
    <row r="34" spans="1:45" x14ac:dyDescent="0.3">
      <c r="C34" s="41"/>
      <c r="F34" s="64"/>
      <c r="G34" s="41"/>
      <c r="H34" s="41"/>
    </row>
    <row r="35" spans="1:45" x14ac:dyDescent="0.3">
      <c r="B35" s="80" t="s">
        <v>117</v>
      </c>
      <c r="C35" s="81" t="s">
        <v>76</v>
      </c>
      <c r="D35" s="80" t="s">
        <v>77</v>
      </c>
      <c r="E35" s="80" t="s">
        <v>118</v>
      </c>
      <c r="F35" s="82" t="s">
        <v>195</v>
      </c>
      <c r="G35" s="83" t="s">
        <v>196</v>
      </c>
      <c r="H35" s="83" t="s">
        <v>197</v>
      </c>
      <c r="K35" t="s">
        <v>121</v>
      </c>
      <c r="L35" t="s">
        <v>156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x14ac:dyDescent="0.3">
      <c r="B36" s="42" t="s">
        <v>60</v>
      </c>
      <c r="C36" s="46">
        <v>1994.1129999999998</v>
      </c>
      <c r="D36" s="42" t="s">
        <v>36</v>
      </c>
      <c r="E36" s="42" t="str">
        <f>VLOOKUP(B36,'Plans terms &amp; discounts'!A:D,4,FALSE)</f>
        <v>DISC-08</v>
      </c>
      <c r="F36" s="61">
        <v>0</v>
      </c>
      <c r="G36" s="46">
        <v>0</v>
      </c>
      <c r="H36" s="46">
        <v>1994.1129999999998</v>
      </c>
      <c r="K36" t="s">
        <v>122</v>
      </c>
      <c r="L36" t="s">
        <v>173</v>
      </c>
    </row>
    <row r="37" spans="1:45" x14ac:dyDescent="0.3">
      <c r="A37" s="41"/>
      <c r="B37" s="42" t="s">
        <v>54</v>
      </c>
      <c r="C37" s="46">
        <v>2115.5675999999999</v>
      </c>
      <c r="D37" s="42" t="s">
        <v>36</v>
      </c>
      <c r="E37" s="42" t="str">
        <f>VLOOKUP(B37,'Plans terms &amp; discounts'!A:D,4,FALSE)</f>
        <v>.</v>
      </c>
      <c r="F37" s="61">
        <v>0</v>
      </c>
      <c r="G37" s="46">
        <v>0</v>
      </c>
      <c r="H37" s="46">
        <v>2115.5675999999999</v>
      </c>
      <c r="K37" t="s">
        <v>125</v>
      </c>
      <c r="L37" t="s">
        <v>209</v>
      </c>
    </row>
    <row r="38" spans="1:45" x14ac:dyDescent="0.3">
      <c r="A38" s="41"/>
      <c r="B38" s="42" t="s">
        <v>52</v>
      </c>
      <c r="C38" s="46">
        <v>2130.32348</v>
      </c>
      <c r="D38" s="42" t="s">
        <v>36</v>
      </c>
      <c r="E38" s="42" t="str">
        <f>VLOOKUP(B38,'Plans terms &amp; discounts'!A:D,4,FALSE)</f>
        <v>.</v>
      </c>
      <c r="F38" s="61">
        <v>0</v>
      </c>
      <c r="G38" s="46">
        <v>50</v>
      </c>
      <c r="H38" s="46">
        <v>2080.32348</v>
      </c>
      <c r="K38" t="s">
        <v>126</v>
      </c>
      <c r="L38" t="s">
        <v>110</v>
      </c>
    </row>
    <row r="39" spans="1:45" x14ac:dyDescent="0.3">
      <c r="B39" s="42" t="s">
        <v>53</v>
      </c>
      <c r="C39" s="46">
        <v>2137.2225047999996</v>
      </c>
      <c r="D39" s="42" t="s">
        <v>36</v>
      </c>
      <c r="E39" s="42" t="str">
        <f>VLOOKUP(B39,'Plans terms &amp; discounts'!A:D,4,FALSE)</f>
        <v>.</v>
      </c>
      <c r="F39" s="61">
        <v>0</v>
      </c>
      <c r="G39" s="46">
        <v>50</v>
      </c>
      <c r="H39" s="46">
        <v>2087.2225047999996</v>
      </c>
      <c r="K39" t="s">
        <v>203</v>
      </c>
      <c r="L39" t="s">
        <v>202</v>
      </c>
    </row>
    <row r="40" spans="1:45" x14ac:dyDescent="0.3">
      <c r="B40" s="42" t="s">
        <v>171</v>
      </c>
      <c r="C40" s="46">
        <v>2169.8275399999998</v>
      </c>
      <c r="D40" s="42" t="s">
        <v>40</v>
      </c>
      <c r="E40" s="42" t="str">
        <f>VLOOKUP(B40,'Plans terms &amp; discounts'!A:D,4,FALSE)</f>
        <v>DISC-04</v>
      </c>
      <c r="F40" s="61">
        <v>0</v>
      </c>
      <c r="G40" s="46">
        <v>0</v>
      </c>
      <c r="H40" s="46">
        <v>2169.8275399999998</v>
      </c>
      <c r="K40" t="s">
        <v>213</v>
      </c>
      <c r="L40" t="s">
        <v>210</v>
      </c>
    </row>
    <row r="41" spans="1:45" x14ac:dyDescent="0.3">
      <c r="B41" s="42" t="s">
        <v>111</v>
      </c>
      <c r="C41" s="46">
        <v>2191.89788</v>
      </c>
      <c r="D41" s="42" t="s">
        <v>100</v>
      </c>
      <c r="E41" s="42" t="str">
        <f>VLOOKUP(B41,'Plans terms &amp; discounts'!A:D,4,FALSE)</f>
        <v>DISC-07</v>
      </c>
      <c r="F41" s="61">
        <v>0</v>
      </c>
      <c r="G41" s="46">
        <v>0</v>
      </c>
      <c r="H41" s="46">
        <v>2191.89788</v>
      </c>
      <c r="T41" s="40" t="s">
        <v>117</v>
      </c>
      <c r="U41" t="s">
        <v>44</v>
      </c>
      <c r="V41" t="s">
        <v>207</v>
      </c>
      <c r="W41" t="s">
        <v>208</v>
      </c>
      <c r="X41" t="s">
        <v>48</v>
      </c>
      <c r="Y41" t="s">
        <v>50</v>
      </c>
      <c r="Z41" t="s">
        <v>52</v>
      </c>
      <c r="AA41" t="s">
        <v>53</v>
      </c>
      <c r="AB41" t="s">
        <v>54</v>
      </c>
      <c r="AC41" t="s">
        <v>55</v>
      </c>
      <c r="AD41" t="s">
        <v>56</v>
      </c>
      <c r="AE41" t="s">
        <v>57</v>
      </c>
      <c r="AF41" t="s">
        <v>169</v>
      </c>
      <c r="AG41" t="s">
        <v>171</v>
      </c>
      <c r="AH41" t="s">
        <v>111</v>
      </c>
      <c r="AI41" t="s">
        <v>112</v>
      </c>
      <c r="AJ41" t="s">
        <v>59</v>
      </c>
      <c r="AK41" t="s">
        <v>72</v>
      </c>
      <c r="AL41" t="s">
        <v>106</v>
      </c>
      <c r="AM41" t="s">
        <v>60</v>
      </c>
      <c r="AN41" t="s">
        <v>73</v>
      </c>
      <c r="AO41" t="s">
        <v>200</v>
      </c>
    </row>
    <row r="42" spans="1:45" x14ac:dyDescent="0.3">
      <c r="B42" s="42" t="s">
        <v>55</v>
      </c>
      <c r="C42" s="46">
        <v>2213.6579999999999</v>
      </c>
      <c r="D42" s="42" t="s">
        <v>40</v>
      </c>
      <c r="E42" s="42" t="str">
        <f>VLOOKUP(B42,'Plans terms &amp; discounts'!A:D,4,FALSE)</f>
        <v>.</v>
      </c>
      <c r="F42" s="61">
        <v>0.02</v>
      </c>
      <c r="G42" s="46">
        <v>100</v>
      </c>
      <c r="H42" s="46">
        <v>2069.3848399999997</v>
      </c>
      <c r="T42" s="40" t="s">
        <v>76</v>
      </c>
      <c r="U42">
        <v>2336.3133199999997</v>
      </c>
      <c r="V42">
        <v>2446.6323231999995</v>
      </c>
      <c r="W42">
        <v>2455.4195881999995</v>
      </c>
      <c r="X42">
        <v>2809.5148599999998</v>
      </c>
      <c r="Y42">
        <v>2589.3019119999999</v>
      </c>
      <c r="Z42">
        <v>2130.32348</v>
      </c>
      <c r="AA42">
        <v>2137.2225047999996</v>
      </c>
      <c r="AB42">
        <v>2115.5675999999999</v>
      </c>
      <c r="AC42">
        <v>2213.6579999999999</v>
      </c>
      <c r="AD42">
        <v>2288.1884399999999</v>
      </c>
      <c r="AE42">
        <v>2325.4823999999999</v>
      </c>
      <c r="AF42">
        <v>2369.8275399999998</v>
      </c>
      <c r="AG42">
        <v>2169.8275399999998</v>
      </c>
      <c r="AH42">
        <v>2191.89788</v>
      </c>
      <c r="AI42">
        <v>2227.7571999999996</v>
      </c>
      <c r="AJ42">
        <v>2457.2914799999999</v>
      </c>
      <c r="AK42">
        <v>2455.9836080000005</v>
      </c>
      <c r="AL42">
        <v>2586.1168720000001</v>
      </c>
      <c r="AM42">
        <v>1994.1129999999998</v>
      </c>
      <c r="AN42">
        <v>2782.54</v>
      </c>
      <c r="AO42">
        <v>1959.5519299999999</v>
      </c>
    </row>
    <row r="43" spans="1:45" x14ac:dyDescent="0.3">
      <c r="A43" s="41"/>
      <c r="B43" s="42" t="s">
        <v>112</v>
      </c>
      <c r="C43" s="46">
        <v>2227.7571999999996</v>
      </c>
      <c r="D43" s="42" t="s">
        <v>36</v>
      </c>
      <c r="E43" s="42" t="str">
        <f>VLOOKUP(B43,'Plans terms &amp; discounts'!A:D,4,FALSE)</f>
        <v>DISC-10</v>
      </c>
      <c r="F43" s="61">
        <v>0</v>
      </c>
      <c r="G43" s="46">
        <v>0</v>
      </c>
      <c r="H43" s="46">
        <v>2227.7571999999996</v>
      </c>
      <c r="T43" s="40" t="s">
        <v>77</v>
      </c>
      <c r="U43" t="s">
        <v>36</v>
      </c>
      <c r="V43" t="s">
        <v>127</v>
      </c>
      <c r="W43" t="s">
        <v>36</v>
      </c>
      <c r="X43" t="s">
        <v>36</v>
      </c>
      <c r="Y43" t="s">
        <v>36</v>
      </c>
      <c r="Z43" t="s">
        <v>36</v>
      </c>
      <c r="AA43" t="s">
        <v>36</v>
      </c>
      <c r="AB43" t="s">
        <v>36</v>
      </c>
      <c r="AC43" t="s">
        <v>40</v>
      </c>
      <c r="AD43" t="s">
        <v>42</v>
      </c>
      <c r="AE43" t="s">
        <v>36</v>
      </c>
      <c r="AF43" t="s">
        <v>36</v>
      </c>
      <c r="AG43" t="s">
        <v>40</v>
      </c>
      <c r="AH43" t="s">
        <v>100</v>
      </c>
      <c r="AI43" t="s">
        <v>36</v>
      </c>
      <c r="AJ43" t="s">
        <v>36</v>
      </c>
      <c r="AK43" t="s">
        <v>127</v>
      </c>
      <c r="AL43" t="s">
        <v>36</v>
      </c>
      <c r="AM43" t="s">
        <v>36</v>
      </c>
      <c r="AN43" t="s">
        <v>116</v>
      </c>
      <c r="AO43" t="s">
        <v>18</v>
      </c>
    </row>
    <row r="44" spans="1:45" x14ac:dyDescent="0.3">
      <c r="B44" s="42" t="s">
        <v>56</v>
      </c>
      <c r="C44" s="46">
        <v>2288.1884399999999</v>
      </c>
      <c r="D44" s="42" t="s">
        <v>42</v>
      </c>
      <c r="E44" s="42" t="str">
        <f>VLOOKUP(B44,'Plans terms &amp; discounts'!A:D,4,FALSE)</f>
        <v>DISC-03</v>
      </c>
      <c r="F44" s="61">
        <v>0.03</v>
      </c>
      <c r="G44" s="46">
        <v>0</v>
      </c>
      <c r="H44" s="46">
        <v>2219.5427867999997</v>
      </c>
      <c r="T44" s="40" t="s">
        <v>118</v>
      </c>
      <c r="U44">
        <v>0</v>
      </c>
      <c r="V44" t="s">
        <v>18</v>
      </c>
      <c r="W44" t="s">
        <v>18</v>
      </c>
      <c r="X44" t="s">
        <v>18</v>
      </c>
      <c r="Y44" t="s">
        <v>18</v>
      </c>
      <c r="Z44" t="s">
        <v>18</v>
      </c>
      <c r="AA44" t="s">
        <v>18</v>
      </c>
      <c r="AB44" t="s">
        <v>18</v>
      </c>
      <c r="AC44" t="s">
        <v>18</v>
      </c>
      <c r="AD44" t="s">
        <v>121</v>
      </c>
      <c r="AE44" t="s">
        <v>18</v>
      </c>
      <c r="AF44" t="s">
        <v>18</v>
      </c>
      <c r="AG44" t="s">
        <v>122</v>
      </c>
      <c r="AH44" t="s">
        <v>125</v>
      </c>
      <c r="AI44" t="s">
        <v>211</v>
      </c>
      <c r="AJ44" t="s">
        <v>18</v>
      </c>
      <c r="AK44" t="s">
        <v>18</v>
      </c>
      <c r="AL44" t="s">
        <v>18</v>
      </c>
      <c r="AM44" t="s">
        <v>126</v>
      </c>
      <c r="AN44" t="s">
        <v>161</v>
      </c>
      <c r="AO44" t="s">
        <v>203</v>
      </c>
    </row>
    <row r="45" spans="1:45" x14ac:dyDescent="0.3">
      <c r="A45" s="41"/>
      <c r="B45" s="42" t="s">
        <v>57</v>
      </c>
      <c r="C45" s="46">
        <v>2325.4823999999999</v>
      </c>
      <c r="D45" s="42" t="s">
        <v>36</v>
      </c>
      <c r="E45" s="42" t="str">
        <f>VLOOKUP(B45,'Plans terms &amp; discounts'!A:D,4,FALSE)</f>
        <v>.</v>
      </c>
      <c r="F45" s="61">
        <v>0</v>
      </c>
      <c r="G45" s="46">
        <v>0</v>
      </c>
      <c r="H45" s="46">
        <v>2325.4823999999999</v>
      </c>
      <c r="T45" s="40" t="s">
        <v>195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0.02</v>
      </c>
      <c r="AD45">
        <v>0.03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</row>
    <row r="46" spans="1:45" x14ac:dyDescent="0.3">
      <c r="B46" s="42" t="s">
        <v>44</v>
      </c>
      <c r="C46" s="46">
        <v>2336.3133199999997</v>
      </c>
      <c r="D46" s="42" t="s">
        <v>36</v>
      </c>
      <c r="E46" s="42" t="str">
        <f>VLOOKUP(B46,'Plans terms &amp; discounts'!A:D,4,FALSE)</f>
        <v>.</v>
      </c>
      <c r="F46" s="61">
        <v>0</v>
      </c>
      <c r="G46" s="46">
        <v>0</v>
      </c>
      <c r="H46" s="46">
        <v>2336.3133199999997</v>
      </c>
      <c r="T46" s="57" t="s">
        <v>196</v>
      </c>
      <c r="U46">
        <v>0</v>
      </c>
      <c r="V46">
        <v>0</v>
      </c>
      <c r="W46">
        <v>0</v>
      </c>
      <c r="X46">
        <v>0</v>
      </c>
      <c r="Y46">
        <v>0</v>
      </c>
      <c r="Z46">
        <v>50</v>
      </c>
      <c r="AA46">
        <v>50</v>
      </c>
      <c r="AB46">
        <v>0</v>
      </c>
      <c r="AC46">
        <v>100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</row>
    <row r="47" spans="1:45" x14ac:dyDescent="0.3">
      <c r="B47" s="42" t="s">
        <v>169</v>
      </c>
      <c r="C47" s="46">
        <v>2369.8275399999998</v>
      </c>
      <c r="D47" s="42" t="s">
        <v>36</v>
      </c>
      <c r="E47" s="42" t="str">
        <f>VLOOKUP(B47,'Plans terms &amp; discounts'!A:D,4,FALSE)</f>
        <v>.</v>
      </c>
      <c r="F47" s="61">
        <v>0</v>
      </c>
      <c r="G47" s="46">
        <v>0</v>
      </c>
      <c r="H47" s="46">
        <v>2369.8275399999998</v>
      </c>
      <c r="T47" s="57" t="s">
        <v>197</v>
      </c>
      <c r="U47">
        <v>2336.3133199999997</v>
      </c>
      <c r="V47">
        <v>2446.6323231999995</v>
      </c>
      <c r="W47">
        <v>2455.4195881999995</v>
      </c>
      <c r="X47">
        <v>2809.5148599999998</v>
      </c>
      <c r="Y47">
        <v>2589.3019119999999</v>
      </c>
      <c r="Z47">
        <v>2080.32348</v>
      </c>
      <c r="AA47">
        <v>2087.2225047999996</v>
      </c>
      <c r="AB47">
        <v>2115.5675999999999</v>
      </c>
      <c r="AC47">
        <v>2069.3848399999997</v>
      </c>
      <c r="AD47">
        <v>2219.5427867999997</v>
      </c>
      <c r="AE47">
        <v>2325.4823999999999</v>
      </c>
      <c r="AF47">
        <v>2369.8275399999998</v>
      </c>
      <c r="AG47">
        <v>2169.8275399999998</v>
      </c>
      <c r="AH47">
        <v>2191.89788</v>
      </c>
      <c r="AI47">
        <v>2227.7571999999996</v>
      </c>
      <c r="AJ47">
        <v>2457.2914799999999</v>
      </c>
      <c r="AK47">
        <v>2455.9836080000005</v>
      </c>
      <c r="AL47">
        <v>2586.1168720000001</v>
      </c>
      <c r="AM47">
        <v>1994.1129999999998</v>
      </c>
      <c r="AN47">
        <v>2782.54</v>
      </c>
      <c r="AO47">
        <v>1959.5519299999999</v>
      </c>
    </row>
    <row r="48" spans="1:45" x14ac:dyDescent="0.3">
      <c r="B48" s="42" t="s">
        <v>207</v>
      </c>
      <c r="C48" s="46">
        <v>2446.6323231999995</v>
      </c>
      <c r="D48" s="42" t="s">
        <v>127</v>
      </c>
      <c r="E48" s="42" t="str">
        <f>VLOOKUP(B48,'Plans terms &amp; discounts'!A:D,4,FALSE)</f>
        <v>.</v>
      </c>
      <c r="F48" s="61">
        <v>0</v>
      </c>
      <c r="G48" s="46">
        <v>0</v>
      </c>
      <c r="H48" s="46">
        <v>2446.6323231999995</v>
      </c>
    </row>
    <row r="49" spans="2:8" x14ac:dyDescent="0.3">
      <c r="B49" s="42" t="s">
        <v>208</v>
      </c>
      <c r="C49" s="46">
        <v>2455.4195881999995</v>
      </c>
      <c r="D49" s="42" t="s">
        <v>36</v>
      </c>
      <c r="E49" s="42" t="str">
        <f>VLOOKUP(B49,'Plans terms &amp; discounts'!A:D,4,FALSE)</f>
        <v>.</v>
      </c>
      <c r="F49" s="61">
        <v>0</v>
      </c>
      <c r="G49" s="46">
        <v>0</v>
      </c>
      <c r="H49" s="46">
        <v>2455.4195881999995</v>
      </c>
    </row>
    <row r="50" spans="2:8" x14ac:dyDescent="0.3">
      <c r="B50" s="42" t="s">
        <v>72</v>
      </c>
      <c r="C50" s="46">
        <v>2455.9836080000005</v>
      </c>
      <c r="D50" s="42" t="s">
        <v>127</v>
      </c>
      <c r="E50" s="42" t="str">
        <f>VLOOKUP(B50,'Plans terms &amp; discounts'!A:D,4,FALSE)</f>
        <v>.</v>
      </c>
      <c r="F50" s="61">
        <v>0</v>
      </c>
      <c r="G50" s="46">
        <v>0</v>
      </c>
      <c r="H50" s="46">
        <v>2455.9836080000005</v>
      </c>
    </row>
    <row r="51" spans="2:8" x14ac:dyDescent="0.3">
      <c r="B51" s="42" t="s">
        <v>59</v>
      </c>
      <c r="C51" s="46">
        <v>2457.2914799999999</v>
      </c>
      <c r="D51" s="42" t="s">
        <v>36</v>
      </c>
      <c r="E51" s="42" t="str">
        <f>VLOOKUP(B51,'Plans terms &amp; discounts'!A:D,4,FALSE)</f>
        <v>.</v>
      </c>
      <c r="F51" s="61">
        <v>0</v>
      </c>
      <c r="G51" s="46">
        <v>0</v>
      </c>
      <c r="H51" s="46">
        <v>2457.2914799999999</v>
      </c>
    </row>
    <row r="52" spans="2:8" x14ac:dyDescent="0.3">
      <c r="B52" s="42" t="s">
        <v>106</v>
      </c>
      <c r="C52" s="46">
        <v>2586.1168720000001</v>
      </c>
      <c r="D52" s="42" t="s">
        <v>36</v>
      </c>
      <c r="E52" s="42" t="str">
        <f>VLOOKUP(B52,'Plans terms &amp; discounts'!A:D,4,FALSE)</f>
        <v>.</v>
      </c>
      <c r="F52" s="61">
        <v>0</v>
      </c>
      <c r="G52" s="46">
        <v>0</v>
      </c>
      <c r="H52" s="46">
        <v>2586.1168720000001</v>
      </c>
    </row>
    <row r="53" spans="2:8" x14ac:dyDescent="0.3">
      <c r="B53" s="42" t="s">
        <v>50</v>
      </c>
      <c r="C53" s="46">
        <v>2589.3019119999999</v>
      </c>
      <c r="D53" s="42" t="s">
        <v>36</v>
      </c>
      <c r="E53" s="42" t="str">
        <f>VLOOKUP(B53,'Plans terms &amp; discounts'!A:D,4,FALSE)</f>
        <v>.</v>
      </c>
      <c r="F53" s="61">
        <v>0</v>
      </c>
      <c r="G53" s="46">
        <v>0</v>
      </c>
      <c r="H53" s="46">
        <v>2589.3019119999999</v>
      </c>
    </row>
    <row r="54" spans="2:8" x14ac:dyDescent="0.3">
      <c r="B54" s="42" t="s">
        <v>73</v>
      </c>
      <c r="C54" s="46">
        <v>2782.54</v>
      </c>
      <c r="D54" s="42" t="s">
        <v>116</v>
      </c>
      <c r="E54" s="42" t="str">
        <f>VLOOKUP(B54,'Plans terms &amp; discounts'!A:D,4,FALSE)</f>
        <v>BUND-02</v>
      </c>
      <c r="F54" s="61">
        <v>0</v>
      </c>
      <c r="G54" s="46">
        <v>0</v>
      </c>
      <c r="H54" s="46">
        <v>2782.54</v>
      </c>
    </row>
    <row r="55" spans="2:8" x14ac:dyDescent="0.3">
      <c r="B55" s="42" t="s">
        <v>48</v>
      </c>
      <c r="C55" s="46">
        <v>2809.5148599999998</v>
      </c>
      <c r="D55" s="42" t="s">
        <v>36</v>
      </c>
      <c r="E55" s="42" t="str">
        <f>VLOOKUP(B55,'Plans terms &amp; discounts'!A:D,4,FALSE)</f>
        <v>.</v>
      </c>
      <c r="F55" s="61">
        <v>0</v>
      </c>
      <c r="G55" s="46">
        <v>0</v>
      </c>
      <c r="H55" s="46">
        <v>2809.5148599999998</v>
      </c>
    </row>
    <row r="57" spans="2:8" x14ac:dyDescent="0.3">
      <c r="C57" s="41"/>
      <c r="F57" s="64"/>
      <c r="G57" s="41"/>
      <c r="H57" s="41"/>
    </row>
    <row r="58" spans="2:8" x14ac:dyDescent="0.3">
      <c r="C58" s="41"/>
      <c r="F58" s="64"/>
      <c r="G58" s="41"/>
      <c r="H58" s="41"/>
    </row>
    <row r="59" spans="2:8" x14ac:dyDescent="0.3">
      <c r="C59" s="41"/>
      <c r="F59" s="64"/>
      <c r="G59" s="41"/>
      <c r="H59" s="41"/>
    </row>
    <row r="60" spans="2:8" x14ac:dyDescent="0.3">
      <c r="C60" s="41"/>
      <c r="F60" s="64"/>
      <c r="G60" s="41"/>
      <c r="H60" s="41"/>
    </row>
    <row r="61" spans="2:8" x14ac:dyDescent="0.3">
      <c r="C61" s="41"/>
      <c r="F61" s="64"/>
      <c r="G61" s="41"/>
      <c r="H61" s="41"/>
    </row>
    <row r="62" spans="2:8" x14ac:dyDescent="0.3">
      <c r="C62" s="41"/>
      <c r="F62" s="64"/>
      <c r="G62" s="41"/>
      <c r="H62" s="41"/>
    </row>
    <row r="63" spans="2:8" x14ac:dyDescent="0.3">
      <c r="C63" s="41"/>
      <c r="F63" s="64"/>
      <c r="G63" s="41"/>
      <c r="H63" s="41"/>
    </row>
    <row r="64" spans="2:8" x14ac:dyDescent="0.3">
      <c r="C64" s="41"/>
      <c r="F64" s="64"/>
      <c r="G64" s="41"/>
      <c r="H64" s="41"/>
    </row>
    <row r="65" spans="1:45" x14ac:dyDescent="0.3">
      <c r="C65" s="41"/>
      <c r="F65" s="64"/>
      <c r="G65" s="41"/>
      <c r="H65" s="41"/>
    </row>
    <row r="66" spans="1:45" x14ac:dyDescent="0.3">
      <c r="B66" s="55" t="s">
        <v>167</v>
      </c>
      <c r="C66" s="63" t="s">
        <v>148</v>
      </c>
      <c r="D66" s="55"/>
      <c r="E66" s="55"/>
      <c r="F66" s="66"/>
      <c r="G66" s="63"/>
      <c r="H66" s="63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45" x14ac:dyDescent="0.3">
      <c r="C67" s="41"/>
      <c r="F67" s="64"/>
      <c r="G67" s="41"/>
      <c r="H67" s="41"/>
    </row>
    <row r="68" spans="1:45" x14ac:dyDescent="0.3">
      <c r="B68" s="80" t="s">
        <v>117</v>
      </c>
      <c r="C68" s="81" t="s">
        <v>76</v>
      </c>
      <c r="D68" s="80" t="s">
        <v>77</v>
      </c>
      <c r="E68" s="80" t="s">
        <v>118</v>
      </c>
      <c r="F68" s="82" t="s">
        <v>195</v>
      </c>
      <c r="G68" s="83" t="s">
        <v>196</v>
      </c>
      <c r="H68" s="83" t="s">
        <v>197</v>
      </c>
    </row>
    <row r="69" spans="1:45" x14ac:dyDescent="0.3">
      <c r="A69" s="41"/>
      <c r="B69" s="42" t="s">
        <v>71</v>
      </c>
      <c r="C69" s="46">
        <v>2442.0550000000003</v>
      </c>
      <c r="D69" s="42" t="s">
        <v>36</v>
      </c>
      <c r="E69" s="42" t="str">
        <f>VLOOKUP(B69,'Plans terms &amp; discounts'!A:D,4,FALSE)</f>
        <v>DISC-08</v>
      </c>
      <c r="F69" s="61">
        <v>0</v>
      </c>
      <c r="G69" s="46">
        <v>0</v>
      </c>
      <c r="H69" s="46">
        <v>2442.0550000000003</v>
      </c>
    </row>
    <row r="70" spans="1:45" x14ac:dyDescent="0.3">
      <c r="A70" s="41"/>
      <c r="B70" s="42" t="s">
        <v>67</v>
      </c>
      <c r="C70" s="46">
        <v>2685.3074999999994</v>
      </c>
      <c r="D70" s="42" t="s">
        <v>36</v>
      </c>
      <c r="E70" s="42" t="str">
        <f>VLOOKUP(B70,'Plans terms &amp; discounts'!A:D,4,FALSE)</f>
        <v>.</v>
      </c>
      <c r="F70" s="61">
        <v>0</v>
      </c>
      <c r="G70" s="46">
        <v>0</v>
      </c>
      <c r="H70" s="46">
        <v>2685.3074999999994</v>
      </c>
    </row>
    <row r="71" spans="1:45" x14ac:dyDescent="0.3">
      <c r="B71" s="42" t="s">
        <v>99</v>
      </c>
      <c r="C71" s="46">
        <v>2732.1958249999998</v>
      </c>
      <c r="D71" s="42" t="s">
        <v>100</v>
      </c>
      <c r="E71" s="42" t="str">
        <f>VLOOKUP(B71,'Plans terms &amp; discounts'!A:D,4,FALSE)</f>
        <v>DISC-07</v>
      </c>
      <c r="F71" s="61">
        <v>0</v>
      </c>
      <c r="G71" s="46">
        <v>0</v>
      </c>
      <c r="H71" s="46">
        <v>2732.1958249999998</v>
      </c>
      <c r="T71" s="58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x14ac:dyDescent="0.3">
      <c r="B72" s="42" t="s">
        <v>74</v>
      </c>
      <c r="C72" s="46">
        <v>2743.4376999999999</v>
      </c>
      <c r="D72" s="42" t="s">
        <v>127</v>
      </c>
      <c r="E72" s="42" t="str">
        <f>VLOOKUP(B72,'Plans terms &amp; discounts'!A:D,4,FALSE)</f>
        <v>.</v>
      </c>
      <c r="F72" s="61">
        <v>0</v>
      </c>
      <c r="G72" s="46">
        <v>0</v>
      </c>
      <c r="H72" s="46">
        <v>2743.4376999999999</v>
      </c>
      <c r="K72" t="s">
        <v>121</v>
      </c>
      <c r="L72" t="s">
        <v>156</v>
      </c>
    </row>
    <row r="73" spans="1:45" x14ac:dyDescent="0.3">
      <c r="B73" s="42" t="s">
        <v>172</v>
      </c>
      <c r="C73" s="46">
        <v>2745.8744999999994</v>
      </c>
      <c r="D73" s="42" t="s">
        <v>40</v>
      </c>
      <c r="E73" s="42" t="str">
        <f>VLOOKUP(B73,'Plans terms &amp; discounts'!A:D,4,FALSE)</f>
        <v>DISC-04</v>
      </c>
      <c r="F73" s="61">
        <v>0</v>
      </c>
      <c r="G73" s="46">
        <v>0</v>
      </c>
      <c r="H73" s="46">
        <v>2745.8744999999994</v>
      </c>
      <c r="K73" t="s">
        <v>122</v>
      </c>
      <c r="L73" t="s">
        <v>173</v>
      </c>
    </row>
    <row r="74" spans="1:45" x14ac:dyDescent="0.3">
      <c r="B74" s="42" t="s">
        <v>1</v>
      </c>
      <c r="C74" s="46">
        <v>2768.8262499999996</v>
      </c>
      <c r="D74" s="42" t="s">
        <v>36</v>
      </c>
      <c r="E74" s="42" t="str">
        <f>VLOOKUP(B74,'Plans terms &amp; discounts'!A:D,4,FALSE)</f>
        <v>.</v>
      </c>
      <c r="F74" s="61">
        <v>0</v>
      </c>
      <c r="G74" s="46">
        <v>50</v>
      </c>
      <c r="H74" s="46">
        <v>2718.8262499999996</v>
      </c>
      <c r="K74" t="s">
        <v>125</v>
      </c>
      <c r="L74" t="s">
        <v>209</v>
      </c>
    </row>
    <row r="75" spans="1:45" x14ac:dyDescent="0.3">
      <c r="B75" s="42" t="s">
        <v>66</v>
      </c>
      <c r="C75" s="46">
        <v>2769.3379999999997</v>
      </c>
      <c r="D75" s="42" t="s">
        <v>36</v>
      </c>
      <c r="E75" s="42" t="str">
        <f>VLOOKUP(B75,'Plans terms &amp; discounts'!A:D,4,FALSE)</f>
        <v>.</v>
      </c>
      <c r="F75" s="61">
        <v>0</v>
      </c>
      <c r="G75" s="46">
        <v>50</v>
      </c>
      <c r="H75" s="46">
        <v>2719.3379999999997</v>
      </c>
      <c r="K75" t="s">
        <v>126</v>
      </c>
      <c r="L75" t="s">
        <v>110</v>
      </c>
    </row>
    <row r="76" spans="1:45" x14ac:dyDescent="0.3">
      <c r="B76" s="42" t="s">
        <v>98</v>
      </c>
      <c r="C76" s="46">
        <v>2809.5830249999999</v>
      </c>
      <c r="D76" s="42" t="s">
        <v>36</v>
      </c>
      <c r="E76" s="42" t="str">
        <f>VLOOKUP(B76,'Plans terms &amp; discounts'!A:D,4,FALSE)</f>
        <v>DISC-10</v>
      </c>
      <c r="F76" s="61">
        <v>0</v>
      </c>
      <c r="G76" s="46">
        <v>0</v>
      </c>
      <c r="H76" s="46">
        <v>2809.5830249999999</v>
      </c>
      <c r="K76" t="s">
        <v>203</v>
      </c>
      <c r="L76" t="s">
        <v>202</v>
      </c>
    </row>
    <row r="77" spans="1:45" x14ac:dyDescent="0.3">
      <c r="B77" s="42" t="s">
        <v>68</v>
      </c>
      <c r="C77" s="46">
        <v>2817.7299999999996</v>
      </c>
      <c r="D77" s="42" t="s">
        <v>40</v>
      </c>
      <c r="E77" s="42" t="str">
        <f>VLOOKUP(B77,'Plans terms &amp; discounts'!A:D,4,FALSE)</f>
        <v>.</v>
      </c>
      <c r="F77" s="61">
        <v>0.02</v>
      </c>
      <c r="G77" s="46">
        <v>100</v>
      </c>
      <c r="H77" s="46">
        <v>2661.3753999999994</v>
      </c>
      <c r="K77" t="s">
        <v>213</v>
      </c>
      <c r="L77" t="s">
        <v>210</v>
      </c>
    </row>
    <row r="78" spans="1:45" x14ac:dyDescent="0.3">
      <c r="B78" s="42" t="s">
        <v>69</v>
      </c>
      <c r="C78" s="46">
        <v>2830.6575000000003</v>
      </c>
      <c r="D78" s="42" t="s">
        <v>36</v>
      </c>
      <c r="E78" s="42" t="str">
        <f>VLOOKUP(B78,'Plans terms &amp; discounts'!A:D,4,FALSE)</f>
        <v>.</v>
      </c>
      <c r="F78" s="61">
        <v>0</v>
      </c>
      <c r="G78" s="46">
        <v>0</v>
      </c>
      <c r="H78" s="46">
        <v>2830.6575000000003</v>
      </c>
    </row>
    <row r="79" spans="1:45" x14ac:dyDescent="0.3">
      <c r="B79" s="42" t="s">
        <v>105</v>
      </c>
      <c r="C79" s="46">
        <v>2906.5835999999999</v>
      </c>
      <c r="D79" s="42" t="s">
        <v>36</v>
      </c>
      <c r="E79" s="42" t="str">
        <f>VLOOKUP(B79,'Plans terms &amp; discounts'!A:D,4,FALSE)</f>
        <v>.</v>
      </c>
      <c r="F79" s="61">
        <v>0</v>
      </c>
      <c r="G79" s="46">
        <v>0</v>
      </c>
      <c r="H79" s="46">
        <v>2906.5835999999999</v>
      </c>
    </row>
    <row r="80" spans="1:45" x14ac:dyDescent="0.3">
      <c r="A80" s="41"/>
      <c r="B80" s="42" t="s">
        <v>170</v>
      </c>
      <c r="C80" s="46">
        <v>2945.8744999999994</v>
      </c>
      <c r="D80" s="42" t="s">
        <v>36</v>
      </c>
      <c r="E80" s="42" t="str">
        <f>VLOOKUP(B80,'Plans terms &amp; discounts'!A:D,4,FALSE)</f>
        <v>.</v>
      </c>
      <c r="F80" s="61">
        <v>0</v>
      </c>
      <c r="G80" s="46">
        <v>0</v>
      </c>
      <c r="H80" s="46">
        <v>2945.8744999999994</v>
      </c>
      <c r="T80" s="40" t="s">
        <v>117</v>
      </c>
      <c r="U80" t="s">
        <v>0</v>
      </c>
      <c r="V80" t="s">
        <v>206</v>
      </c>
      <c r="W80" t="s">
        <v>205</v>
      </c>
      <c r="X80" t="s">
        <v>63</v>
      </c>
      <c r="Y80" t="s">
        <v>65</v>
      </c>
      <c r="Z80" t="s">
        <v>66</v>
      </c>
      <c r="AA80" t="s">
        <v>1</v>
      </c>
      <c r="AB80" t="s">
        <v>67</v>
      </c>
      <c r="AC80" t="s">
        <v>68</v>
      </c>
      <c r="AD80" t="s">
        <v>41</v>
      </c>
      <c r="AE80" t="s">
        <v>69</v>
      </c>
      <c r="AF80" t="s">
        <v>170</v>
      </c>
      <c r="AG80" t="s">
        <v>172</v>
      </c>
      <c r="AH80" t="s">
        <v>99</v>
      </c>
      <c r="AI80" t="s">
        <v>98</v>
      </c>
      <c r="AJ80" t="s">
        <v>70</v>
      </c>
      <c r="AK80" t="s">
        <v>74</v>
      </c>
      <c r="AL80" t="s">
        <v>105</v>
      </c>
      <c r="AM80" t="s">
        <v>71</v>
      </c>
      <c r="AN80" t="s">
        <v>75</v>
      </c>
      <c r="AO80" t="s">
        <v>198</v>
      </c>
    </row>
    <row r="81" spans="1:41" x14ac:dyDescent="0.3">
      <c r="B81" s="42" t="s">
        <v>41</v>
      </c>
      <c r="C81" s="46">
        <v>2951.7170499999997</v>
      </c>
      <c r="D81" s="42" t="s">
        <v>42</v>
      </c>
      <c r="E81" s="42" t="str">
        <f>VLOOKUP(B81,'Plans terms &amp; discounts'!A:D,4,FALSE)</f>
        <v>DISC-03</v>
      </c>
      <c r="F81" s="61">
        <v>0.03</v>
      </c>
      <c r="G81" s="46">
        <v>0</v>
      </c>
      <c r="H81" s="46">
        <v>2863.1655384999999</v>
      </c>
      <c r="T81" s="40" t="s">
        <v>76</v>
      </c>
      <c r="U81">
        <v>3129.8284999999996</v>
      </c>
      <c r="V81">
        <v>3226.6286</v>
      </c>
      <c r="W81">
        <v>3200.0175999999997</v>
      </c>
      <c r="X81">
        <v>3568.1855</v>
      </c>
      <c r="Y81">
        <v>3036.3748999999998</v>
      </c>
      <c r="Z81">
        <v>2769.3379999999997</v>
      </c>
      <c r="AA81">
        <v>2768.8262499999996</v>
      </c>
      <c r="AB81">
        <v>2685.3074999999994</v>
      </c>
      <c r="AC81">
        <v>2817.7299999999996</v>
      </c>
      <c r="AD81">
        <v>2951.7170499999997</v>
      </c>
      <c r="AE81">
        <v>2830.6575000000003</v>
      </c>
      <c r="AF81">
        <v>2945.8744999999994</v>
      </c>
      <c r="AG81">
        <v>2745.8744999999994</v>
      </c>
      <c r="AH81">
        <v>2732.1958249999998</v>
      </c>
      <c r="AI81">
        <v>2809.5830249999999</v>
      </c>
      <c r="AJ81">
        <v>3113.8451674999997</v>
      </c>
      <c r="AK81">
        <v>2743.4376999999999</v>
      </c>
      <c r="AL81">
        <v>2906.5835999999999</v>
      </c>
      <c r="AM81">
        <v>2442.0550000000003</v>
      </c>
      <c r="AN81">
        <v>3906.0324999999993</v>
      </c>
      <c r="AO81">
        <v>2496.5810000000001</v>
      </c>
    </row>
    <row r="82" spans="1:41" x14ac:dyDescent="0.3">
      <c r="B82" s="42" t="s">
        <v>65</v>
      </c>
      <c r="C82" s="46">
        <v>3036.3748999999998</v>
      </c>
      <c r="D82" s="42" t="s">
        <v>36</v>
      </c>
      <c r="E82" s="42" t="str">
        <f>VLOOKUP(B82,'Plans terms &amp; discounts'!A:D,4,FALSE)</f>
        <v>.</v>
      </c>
      <c r="F82" s="61">
        <v>0</v>
      </c>
      <c r="G82" s="46">
        <v>0</v>
      </c>
      <c r="H82" s="46">
        <v>3036.3748999999998</v>
      </c>
      <c r="T82" s="40" t="s">
        <v>77</v>
      </c>
      <c r="U82" t="s">
        <v>36</v>
      </c>
      <c r="V82" t="s">
        <v>127</v>
      </c>
      <c r="W82" t="s">
        <v>36</v>
      </c>
      <c r="X82" t="s">
        <v>36</v>
      </c>
      <c r="Y82" t="s">
        <v>36</v>
      </c>
      <c r="Z82" t="s">
        <v>36</v>
      </c>
      <c r="AA82" t="s">
        <v>36</v>
      </c>
      <c r="AB82" t="s">
        <v>36</v>
      </c>
      <c r="AC82" t="s">
        <v>40</v>
      </c>
      <c r="AD82" t="s">
        <v>42</v>
      </c>
      <c r="AE82" t="s">
        <v>36</v>
      </c>
      <c r="AF82" t="s">
        <v>36</v>
      </c>
      <c r="AG82" t="s">
        <v>40</v>
      </c>
      <c r="AH82" t="s">
        <v>100</v>
      </c>
      <c r="AI82" t="s">
        <v>36</v>
      </c>
      <c r="AJ82" t="s">
        <v>36</v>
      </c>
      <c r="AK82" t="s">
        <v>127</v>
      </c>
      <c r="AL82" t="s">
        <v>36</v>
      </c>
      <c r="AM82" t="s">
        <v>36</v>
      </c>
      <c r="AN82" t="s">
        <v>116</v>
      </c>
      <c r="AO82" t="s">
        <v>18</v>
      </c>
    </row>
    <row r="83" spans="1:41" x14ac:dyDescent="0.3">
      <c r="B83" s="42" t="s">
        <v>70</v>
      </c>
      <c r="C83" s="46">
        <v>3113.8451674999997</v>
      </c>
      <c r="D83" s="42" t="s">
        <v>36</v>
      </c>
      <c r="E83" s="42" t="str">
        <f>VLOOKUP(B83,'Plans terms &amp; discounts'!A:D,4,FALSE)</f>
        <v>.</v>
      </c>
      <c r="F83" s="61">
        <v>0</v>
      </c>
      <c r="G83" s="46">
        <v>0</v>
      </c>
      <c r="H83" s="46">
        <v>3113.8451674999997</v>
      </c>
      <c r="T83" s="40" t="s">
        <v>118</v>
      </c>
      <c r="U83">
        <v>0</v>
      </c>
      <c r="V83" t="s">
        <v>18</v>
      </c>
      <c r="W83" t="s">
        <v>18</v>
      </c>
      <c r="X83" t="s">
        <v>18</v>
      </c>
      <c r="Y83" t="s">
        <v>18</v>
      </c>
      <c r="Z83" t="s">
        <v>18</v>
      </c>
      <c r="AA83" t="s">
        <v>18</v>
      </c>
      <c r="AB83" t="s">
        <v>18</v>
      </c>
      <c r="AC83" t="s">
        <v>18</v>
      </c>
      <c r="AD83" t="s">
        <v>121</v>
      </c>
      <c r="AE83" t="s">
        <v>18</v>
      </c>
      <c r="AF83" t="s">
        <v>18</v>
      </c>
      <c r="AG83" t="s">
        <v>122</v>
      </c>
      <c r="AH83" t="s">
        <v>125</v>
      </c>
      <c r="AI83" t="s">
        <v>211</v>
      </c>
      <c r="AJ83" t="s">
        <v>18</v>
      </c>
      <c r="AK83" t="s">
        <v>18</v>
      </c>
      <c r="AL83" t="s">
        <v>18</v>
      </c>
      <c r="AM83" t="s">
        <v>126</v>
      </c>
      <c r="AN83" t="s">
        <v>161</v>
      </c>
      <c r="AO83" t="s">
        <v>203</v>
      </c>
    </row>
    <row r="84" spans="1:41" x14ac:dyDescent="0.3">
      <c r="B84" s="42" t="s">
        <v>0</v>
      </c>
      <c r="C84" s="46">
        <v>3129.8284999999996</v>
      </c>
      <c r="D84" s="42" t="s">
        <v>36</v>
      </c>
      <c r="E84" s="42" t="str">
        <f>VLOOKUP(B84,'Plans terms &amp; discounts'!A:D,4,FALSE)</f>
        <v>.</v>
      </c>
      <c r="F84" s="61">
        <v>0</v>
      </c>
      <c r="G84" s="46">
        <v>0</v>
      </c>
      <c r="H84" s="46">
        <v>3129.8284999999996</v>
      </c>
      <c r="T84" s="40" t="s">
        <v>195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0.02</v>
      </c>
      <c r="AD84">
        <v>0.03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</row>
    <row r="85" spans="1:41" x14ac:dyDescent="0.3">
      <c r="B85" s="42" t="s">
        <v>205</v>
      </c>
      <c r="C85" s="46">
        <v>3200.0175999999997</v>
      </c>
      <c r="D85" s="42" t="s">
        <v>36</v>
      </c>
      <c r="E85" s="42" t="str">
        <f>VLOOKUP(B85,'Plans terms &amp; discounts'!A:D,4,FALSE)</f>
        <v>.</v>
      </c>
      <c r="F85" s="61">
        <v>0</v>
      </c>
      <c r="G85" s="46">
        <v>0</v>
      </c>
      <c r="H85" s="46">
        <v>3200.0175999999997</v>
      </c>
      <c r="T85" s="57" t="s">
        <v>196</v>
      </c>
      <c r="U85">
        <v>0</v>
      </c>
      <c r="V85">
        <v>0</v>
      </c>
      <c r="W85">
        <v>0</v>
      </c>
      <c r="X85">
        <v>0</v>
      </c>
      <c r="Y85">
        <v>0</v>
      </c>
      <c r="Z85">
        <v>50</v>
      </c>
      <c r="AA85">
        <v>50</v>
      </c>
      <c r="AB85">
        <v>0</v>
      </c>
      <c r="AC85">
        <v>100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</row>
    <row r="86" spans="1:41" x14ac:dyDescent="0.3">
      <c r="B86" s="42" t="s">
        <v>206</v>
      </c>
      <c r="C86" s="46">
        <v>3226.6286</v>
      </c>
      <c r="D86" s="42" t="s">
        <v>127</v>
      </c>
      <c r="E86" s="42" t="str">
        <f>VLOOKUP(B86,'Plans terms &amp; discounts'!A:D,4,FALSE)</f>
        <v>.</v>
      </c>
      <c r="F86" s="61">
        <v>0</v>
      </c>
      <c r="G86" s="46">
        <v>0</v>
      </c>
      <c r="H86" s="46">
        <v>3226.6286</v>
      </c>
      <c r="T86" s="57" t="s">
        <v>197</v>
      </c>
      <c r="U86">
        <v>3129.8284999999996</v>
      </c>
      <c r="V86">
        <v>3226.6286</v>
      </c>
      <c r="W86">
        <v>3200.0175999999997</v>
      </c>
      <c r="X86">
        <v>3568.1855</v>
      </c>
      <c r="Y86">
        <v>3036.3748999999998</v>
      </c>
      <c r="Z86">
        <v>2719.3379999999997</v>
      </c>
      <c r="AA86">
        <v>2718.8262499999996</v>
      </c>
      <c r="AB86">
        <v>2685.3074999999994</v>
      </c>
      <c r="AC86">
        <v>2661.3753999999994</v>
      </c>
      <c r="AD86">
        <v>2863.1655384999999</v>
      </c>
      <c r="AE86">
        <v>2830.6575000000003</v>
      </c>
      <c r="AF86">
        <v>2945.8744999999994</v>
      </c>
      <c r="AG86">
        <v>2745.8744999999994</v>
      </c>
      <c r="AH86">
        <v>2732.1958249999998</v>
      </c>
      <c r="AI86">
        <v>2809.5830249999999</v>
      </c>
      <c r="AJ86">
        <v>3113.8451674999997</v>
      </c>
      <c r="AK86">
        <v>2743.4376999999999</v>
      </c>
      <c r="AL86">
        <v>2906.5835999999999</v>
      </c>
      <c r="AM86">
        <v>2442.0550000000003</v>
      </c>
      <c r="AN86">
        <v>3906.0324999999993</v>
      </c>
      <c r="AO86">
        <v>2496.5810000000001</v>
      </c>
    </row>
    <row r="87" spans="1:41" x14ac:dyDescent="0.3">
      <c r="A87" s="41"/>
      <c r="B87" s="42" t="s">
        <v>63</v>
      </c>
      <c r="C87" s="46">
        <v>3568.1855</v>
      </c>
      <c r="D87" s="42" t="s">
        <v>36</v>
      </c>
      <c r="E87" s="42" t="str">
        <f>VLOOKUP(B87,'Plans terms &amp; discounts'!A:D,4,FALSE)</f>
        <v>.</v>
      </c>
      <c r="F87" s="61">
        <v>0</v>
      </c>
      <c r="G87" s="46">
        <v>0</v>
      </c>
      <c r="H87" s="46">
        <v>3568.1855</v>
      </c>
    </row>
    <row r="88" spans="1:41" x14ac:dyDescent="0.3">
      <c r="B88" s="42" t="s">
        <v>75</v>
      </c>
      <c r="C88" s="46">
        <v>3906.0324999999993</v>
      </c>
      <c r="D88" s="42" t="s">
        <v>116</v>
      </c>
      <c r="E88" s="42" t="str">
        <f>VLOOKUP(B88,'Plans terms &amp; discounts'!A:D,4,FALSE)</f>
        <v>BUND-02</v>
      </c>
      <c r="F88" s="61">
        <v>0</v>
      </c>
      <c r="G88" s="46">
        <v>0</v>
      </c>
      <c r="H88" s="46">
        <v>3906.0324999999993</v>
      </c>
    </row>
    <row r="90" spans="1:41" x14ac:dyDescent="0.3">
      <c r="C90" s="41"/>
      <c r="F90" s="68"/>
      <c r="G90" s="41"/>
      <c r="H90" s="41"/>
    </row>
    <row r="91" spans="1:41" x14ac:dyDescent="0.3">
      <c r="C91" s="41"/>
      <c r="F91" s="68"/>
      <c r="G91" s="41"/>
      <c r="H91" s="41"/>
    </row>
    <row r="92" spans="1:41" x14ac:dyDescent="0.3">
      <c r="C92" s="41"/>
      <c r="F92" s="68"/>
      <c r="G92" s="41"/>
      <c r="H92" s="41"/>
    </row>
    <row r="93" spans="1:41" x14ac:dyDescent="0.3">
      <c r="C93" s="41"/>
      <c r="F93" s="68"/>
      <c r="G93" s="41"/>
      <c r="H93" s="41"/>
    </row>
    <row r="94" spans="1:41" x14ac:dyDescent="0.3">
      <c r="C94" s="41"/>
      <c r="F94" s="64"/>
      <c r="G94" s="41"/>
      <c r="H94" s="41"/>
    </row>
    <row r="95" spans="1:41" x14ac:dyDescent="0.3">
      <c r="C95" s="41"/>
      <c r="F95" s="68"/>
      <c r="G95" s="41"/>
      <c r="H95" s="41"/>
    </row>
    <row r="96" spans="1:41" x14ac:dyDescent="0.3">
      <c r="C96" s="41"/>
      <c r="F96" s="68"/>
      <c r="G96" s="41"/>
      <c r="H96" s="41"/>
    </row>
    <row r="97" spans="1:45" x14ac:dyDescent="0.3">
      <c r="C97" s="41"/>
      <c r="F97" s="68"/>
      <c r="G97" s="41"/>
      <c r="H97" s="41"/>
    </row>
    <row r="98" spans="1:45" x14ac:dyDescent="0.3">
      <c r="C98" s="41"/>
      <c r="F98" s="64"/>
      <c r="G98" s="41"/>
      <c r="H98" s="41"/>
    </row>
    <row r="99" spans="1:45" x14ac:dyDescent="0.3">
      <c r="C99" s="41"/>
      <c r="F99" s="64"/>
      <c r="G99" s="41"/>
      <c r="H99" s="41"/>
    </row>
    <row r="100" spans="1:45" x14ac:dyDescent="0.3">
      <c r="C100" s="41"/>
      <c r="F100" s="64"/>
      <c r="G100" s="41"/>
      <c r="H100" s="41"/>
    </row>
    <row r="101" spans="1:45" x14ac:dyDescent="0.3">
      <c r="C101" s="41"/>
      <c r="F101" s="64"/>
      <c r="G101" s="41"/>
      <c r="H101" s="41"/>
    </row>
    <row r="102" spans="1:45" x14ac:dyDescent="0.3">
      <c r="B102" s="55" t="s">
        <v>168</v>
      </c>
      <c r="C102" s="63" t="s">
        <v>149</v>
      </c>
      <c r="D102" s="55"/>
      <c r="E102" s="55"/>
      <c r="F102" s="66"/>
      <c r="G102" s="63"/>
      <c r="H102" s="63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45" x14ac:dyDescent="0.3">
      <c r="C103" s="41"/>
      <c r="F103" s="64"/>
      <c r="G103" s="41"/>
      <c r="H103" s="41"/>
    </row>
    <row r="104" spans="1:45" x14ac:dyDescent="0.3">
      <c r="B104" s="80" t="s">
        <v>117</v>
      </c>
      <c r="C104" s="81" t="s">
        <v>76</v>
      </c>
      <c r="D104" s="80" t="s">
        <v>77</v>
      </c>
      <c r="E104" s="80" t="s">
        <v>118</v>
      </c>
      <c r="F104" s="82" t="s">
        <v>195</v>
      </c>
      <c r="G104" s="83" t="s">
        <v>196</v>
      </c>
      <c r="H104" s="83" t="s">
        <v>197</v>
      </c>
    </row>
    <row r="105" spans="1:45" x14ac:dyDescent="0.3">
      <c r="B105" s="42" t="s">
        <v>60</v>
      </c>
      <c r="C105" s="46">
        <v>1988.6549999999997</v>
      </c>
      <c r="D105" s="42" t="s">
        <v>36</v>
      </c>
      <c r="E105" s="42" t="str">
        <f>VLOOKUP(B105,'Plans terms &amp; discounts'!A:D,4,FALSE)</f>
        <v>DISC-08</v>
      </c>
      <c r="F105" s="61">
        <v>0</v>
      </c>
      <c r="G105" s="46">
        <v>0</v>
      </c>
      <c r="H105" s="46">
        <v>1988.6549999999997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</row>
    <row r="106" spans="1:45" x14ac:dyDescent="0.3">
      <c r="B106" s="42" t="s">
        <v>54</v>
      </c>
      <c r="C106" s="46">
        <v>2164.1849999999995</v>
      </c>
      <c r="D106" s="42" t="s">
        <v>36</v>
      </c>
      <c r="E106" s="42" t="str">
        <f>VLOOKUP(B106,'Plans terms &amp; discounts'!A:D,4,FALSE)</f>
        <v>.</v>
      </c>
      <c r="F106" s="61">
        <v>0</v>
      </c>
      <c r="G106" s="46">
        <v>0</v>
      </c>
      <c r="H106" s="46">
        <v>2164.1849999999995</v>
      </c>
    </row>
    <row r="107" spans="1:45" x14ac:dyDescent="0.3">
      <c r="A107" s="41"/>
      <c r="B107" s="42" t="s">
        <v>111</v>
      </c>
      <c r="C107" s="46">
        <v>2198.0259999999998</v>
      </c>
      <c r="D107" s="42" t="s">
        <v>100</v>
      </c>
      <c r="E107" s="42" t="str">
        <f>VLOOKUP(B107,'Plans terms &amp; discounts'!A:D,4,FALSE)</f>
        <v>DISC-07</v>
      </c>
      <c r="F107" s="61">
        <v>0</v>
      </c>
      <c r="G107" s="46">
        <v>0</v>
      </c>
      <c r="H107" s="46">
        <v>2198.0259999999998</v>
      </c>
    </row>
    <row r="108" spans="1:45" x14ac:dyDescent="0.3">
      <c r="A108" s="41"/>
      <c r="B108" s="42" t="s">
        <v>171</v>
      </c>
      <c r="C108" s="46">
        <v>2212.3090000000002</v>
      </c>
      <c r="D108" s="42" t="s">
        <v>40</v>
      </c>
      <c r="E108" s="42" t="str">
        <f>VLOOKUP(B108,'Plans terms &amp; discounts'!A:D,4,FALSE)</f>
        <v>DISC-04</v>
      </c>
      <c r="F108" s="61">
        <v>0</v>
      </c>
      <c r="G108" s="46">
        <v>0</v>
      </c>
      <c r="H108" s="46">
        <v>2212.3090000000002</v>
      </c>
    </row>
    <row r="109" spans="1:45" x14ac:dyDescent="0.3">
      <c r="B109" s="42" t="s">
        <v>112</v>
      </c>
      <c r="C109" s="46">
        <v>2274.0584999999996</v>
      </c>
      <c r="D109" s="42" t="s">
        <v>36</v>
      </c>
      <c r="E109" s="42" t="str">
        <f>VLOOKUP(B109,'Plans terms &amp; discounts'!A:D,4,FALSE)</f>
        <v>DISC-10</v>
      </c>
      <c r="F109" s="61">
        <v>0</v>
      </c>
      <c r="G109" s="46">
        <v>0</v>
      </c>
      <c r="H109" s="46">
        <v>2274.0584999999996</v>
      </c>
    </row>
    <row r="110" spans="1:45" x14ac:dyDescent="0.3">
      <c r="B110" s="42" t="s">
        <v>53</v>
      </c>
      <c r="C110" s="46">
        <v>2280.1912499999999</v>
      </c>
      <c r="D110" s="42" t="s">
        <v>36</v>
      </c>
      <c r="E110" s="42" t="str">
        <f>VLOOKUP(B110,'Plans terms &amp; discounts'!A:D,4,FALSE)</f>
        <v>.</v>
      </c>
      <c r="F110" s="61">
        <v>0</v>
      </c>
      <c r="G110" s="46">
        <v>50</v>
      </c>
      <c r="H110" s="46">
        <v>2230.1912499999999</v>
      </c>
      <c r="K110" t="s">
        <v>121</v>
      </c>
      <c r="L110" t="s">
        <v>156</v>
      </c>
    </row>
    <row r="111" spans="1:45" x14ac:dyDescent="0.3">
      <c r="B111" s="42" t="s">
        <v>52</v>
      </c>
      <c r="C111" s="46">
        <v>2280.5880000000002</v>
      </c>
      <c r="D111" s="42" t="s">
        <v>36</v>
      </c>
      <c r="E111" s="42" t="str">
        <f>VLOOKUP(B111,'Plans terms &amp; discounts'!A:D,4,FALSE)</f>
        <v>.</v>
      </c>
      <c r="F111" s="61">
        <v>0</v>
      </c>
      <c r="G111" s="46">
        <v>50</v>
      </c>
      <c r="H111" s="46">
        <v>2230.5880000000002</v>
      </c>
      <c r="K111" t="s">
        <v>122</v>
      </c>
      <c r="L111" t="s">
        <v>173</v>
      </c>
    </row>
    <row r="112" spans="1:45" x14ac:dyDescent="0.3">
      <c r="B112" s="42" t="s">
        <v>72</v>
      </c>
      <c r="C112" s="46">
        <v>2280.7467000000001</v>
      </c>
      <c r="D112" s="42" t="s">
        <v>127</v>
      </c>
      <c r="E112" s="42" t="str">
        <f>VLOOKUP(B112,'Plans terms &amp; discounts'!A:D,4,FALSE)</f>
        <v>.</v>
      </c>
      <c r="F112" s="61">
        <v>0</v>
      </c>
      <c r="G112" s="46">
        <v>0</v>
      </c>
      <c r="H112" s="46">
        <v>2280.7467000000001</v>
      </c>
      <c r="K112" t="s">
        <v>125</v>
      </c>
      <c r="L112" t="s">
        <v>209</v>
      </c>
    </row>
    <row r="113" spans="1:41" x14ac:dyDescent="0.3">
      <c r="B113" s="42" t="s">
        <v>55</v>
      </c>
      <c r="C113" s="46">
        <v>2314.9499999999998</v>
      </c>
      <c r="D113" s="42" t="s">
        <v>40</v>
      </c>
      <c r="E113" s="42" t="str">
        <f>VLOOKUP(B113,'Plans terms &amp; discounts'!A:D,4,FALSE)</f>
        <v>.</v>
      </c>
      <c r="F113" s="61">
        <v>0.02</v>
      </c>
      <c r="G113" s="46">
        <v>100</v>
      </c>
      <c r="H113" s="46">
        <v>2168.6509999999998</v>
      </c>
      <c r="K113" t="s">
        <v>126</v>
      </c>
      <c r="L113" t="s">
        <v>110</v>
      </c>
    </row>
    <row r="114" spans="1:41" x14ac:dyDescent="0.3">
      <c r="B114" s="42" t="s">
        <v>57</v>
      </c>
      <c r="C114" s="46">
        <v>2328.94</v>
      </c>
      <c r="D114" s="42" t="s">
        <v>36</v>
      </c>
      <c r="E114" s="42" t="str">
        <f>VLOOKUP(B114,'Plans terms &amp; discounts'!A:D,4,FALSE)</f>
        <v>.</v>
      </c>
      <c r="F114" s="61">
        <v>0</v>
      </c>
      <c r="G114" s="46">
        <v>0</v>
      </c>
      <c r="H114" s="46">
        <v>2328.94</v>
      </c>
      <c r="K114" t="s">
        <v>203</v>
      </c>
      <c r="L114" t="s">
        <v>202</v>
      </c>
    </row>
    <row r="115" spans="1:41" x14ac:dyDescent="0.3">
      <c r="B115" s="42" t="s">
        <v>56</v>
      </c>
      <c r="C115" s="46">
        <v>2374.4089999999997</v>
      </c>
      <c r="D115" s="42" t="s">
        <v>42</v>
      </c>
      <c r="E115" s="42" t="str">
        <f>VLOOKUP(B115,'Plans terms &amp; discounts'!A:D,4,FALSE)</f>
        <v>DISC-03</v>
      </c>
      <c r="F115" s="61">
        <v>0.03</v>
      </c>
      <c r="G115" s="46">
        <v>0</v>
      </c>
      <c r="H115" s="46">
        <v>2303.1767299999997</v>
      </c>
      <c r="K115" t="s">
        <v>213</v>
      </c>
      <c r="L115" t="s">
        <v>210</v>
      </c>
    </row>
    <row r="116" spans="1:41" x14ac:dyDescent="0.3">
      <c r="A116" s="41"/>
      <c r="B116" s="42" t="s">
        <v>106</v>
      </c>
      <c r="C116" s="46">
        <v>2406.5958000000001</v>
      </c>
      <c r="D116" s="42" t="s">
        <v>36</v>
      </c>
      <c r="E116" s="42" t="str">
        <f>VLOOKUP(B116,'Plans terms &amp; discounts'!A:D,4,FALSE)</f>
        <v>.</v>
      </c>
      <c r="F116" s="61">
        <v>0</v>
      </c>
      <c r="G116" s="46">
        <v>0</v>
      </c>
      <c r="H116" s="46">
        <v>2406.5958000000001</v>
      </c>
    </row>
    <row r="117" spans="1:41" x14ac:dyDescent="0.3">
      <c r="B117" s="42" t="s">
        <v>169</v>
      </c>
      <c r="C117" s="46">
        <v>2412.3090000000002</v>
      </c>
      <c r="D117" s="42" t="s">
        <v>36</v>
      </c>
      <c r="E117" s="42" t="str">
        <f>VLOOKUP(B117,'Plans terms &amp; discounts'!A:D,4,FALSE)</f>
        <v>.</v>
      </c>
      <c r="F117" s="61">
        <v>0</v>
      </c>
      <c r="G117" s="46">
        <v>0</v>
      </c>
      <c r="H117" s="46">
        <v>2412.3090000000002</v>
      </c>
    </row>
    <row r="118" spans="1:41" x14ac:dyDescent="0.3">
      <c r="A118" s="41"/>
      <c r="B118" s="42" t="s">
        <v>59</v>
      </c>
      <c r="C118" s="46">
        <v>2553.5520000000001</v>
      </c>
      <c r="D118" s="42" t="s">
        <v>36</v>
      </c>
      <c r="E118" s="42" t="str">
        <f>VLOOKUP(B118,'Plans terms &amp; discounts'!A:D,4,FALSE)</f>
        <v>.</v>
      </c>
      <c r="F118" s="61">
        <v>0</v>
      </c>
      <c r="G118" s="46">
        <v>0</v>
      </c>
      <c r="H118" s="46">
        <v>2553.5520000000001</v>
      </c>
    </row>
    <row r="119" spans="1:41" x14ac:dyDescent="0.3">
      <c r="B119" s="42" t="s">
        <v>44</v>
      </c>
      <c r="C119" s="46">
        <v>2556.7260000000001</v>
      </c>
      <c r="D119" s="42" t="s">
        <v>36</v>
      </c>
      <c r="E119" s="42" t="str">
        <f>VLOOKUP(B119,'Plans terms &amp; discounts'!A:D,4,FALSE)</f>
        <v>.</v>
      </c>
      <c r="F119" s="61">
        <v>0</v>
      </c>
      <c r="G119" s="46">
        <v>0</v>
      </c>
      <c r="H119" s="46">
        <v>2556.7260000000001</v>
      </c>
    </row>
    <row r="120" spans="1:41" x14ac:dyDescent="0.3">
      <c r="B120" s="42" t="s">
        <v>208</v>
      </c>
      <c r="C120" s="46">
        <v>2560.0587</v>
      </c>
      <c r="D120" s="42" t="s">
        <v>36</v>
      </c>
      <c r="E120" s="42" t="str">
        <f>VLOOKUP(B120,'Plans terms &amp; discounts'!A:D,4,FALSE)</f>
        <v>.</v>
      </c>
      <c r="F120" s="61">
        <v>0</v>
      </c>
      <c r="G120" s="46">
        <v>0</v>
      </c>
      <c r="H120" s="46">
        <v>2560.0587</v>
      </c>
    </row>
    <row r="121" spans="1:41" x14ac:dyDescent="0.3">
      <c r="B121" s="42" t="s">
        <v>50</v>
      </c>
      <c r="C121" s="46">
        <v>2565.4614000000001</v>
      </c>
      <c r="D121" s="42" t="s">
        <v>36</v>
      </c>
      <c r="E121" s="42" t="str">
        <f>VLOOKUP(B121,'Plans terms &amp; discounts'!A:D,4,FALSE)</f>
        <v>.</v>
      </c>
      <c r="F121" s="61">
        <v>0</v>
      </c>
      <c r="G121" s="46">
        <v>0</v>
      </c>
      <c r="H121" s="46">
        <v>2565.4614000000001</v>
      </c>
      <c r="T121" s="40" t="s">
        <v>117</v>
      </c>
      <c r="U121" t="s">
        <v>44</v>
      </c>
      <c r="V121" t="s">
        <v>207</v>
      </c>
      <c r="W121" t="s">
        <v>208</v>
      </c>
      <c r="X121" t="s">
        <v>48</v>
      </c>
      <c r="Y121" t="s">
        <v>50</v>
      </c>
      <c r="Z121" t="s">
        <v>52</v>
      </c>
      <c r="AA121" t="s">
        <v>53</v>
      </c>
      <c r="AB121" t="s">
        <v>54</v>
      </c>
      <c r="AC121" t="s">
        <v>55</v>
      </c>
      <c r="AD121" t="s">
        <v>56</v>
      </c>
      <c r="AE121" t="s">
        <v>57</v>
      </c>
      <c r="AF121" t="s">
        <v>169</v>
      </c>
      <c r="AG121" t="s">
        <v>171</v>
      </c>
      <c r="AH121" t="s">
        <v>111</v>
      </c>
      <c r="AI121" t="s">
        <v>112</v>
      </c>
      <c r="AJ121" t="s">
        <v>59</v>
      </c>
      <c r="AK121" t="s">
        <v>72</v>
      </c>
      <c r="AL121" t="s">
        <v>106</v>
      </c>
      <c r="AM121" t="s">
        <v>60</v>
      </c>
      <c r="AN121" t="s">
        <v>73</v>
      </c>
      <c r="AO121" t="s">
        <v>200</v>
      </c>
    </row>
    <row r="122" spans="1:41" x14ac:dyDescent="0.3">
      <c r="B122" s="42" t="s">
        <v>207</v>
      </c>
      <c r="C122" s="46">
        <v>2599.0988999999995</v>
      </c>
      <c r="D122" s="42" t="s">
        <v>127</v>
      </c>
      <c r="E122" s="42" t="str">
        <f>VLOOKUP(B122,'Plans terms &amp; discounts'!A:D,4,FALSE)</f>
        <v>.</v>
      </c>
      <c r="F122" s="61">
        <v>0</v>
      </c>
      <c r="G122" s="46">
        <v>0</v>
      </c>
      <c r="H122" s="46">
        <v>2599.0988999999995</v>
      </c>
      <c r="T122" s="40" t="s">
        <v>76</v>
      </c>
      <c r="U122">
        <v>2556.7260000000001</v>
      </c>
      <c r="V122">
        <v>2599.0988999999995</v>
      </c>
      <c r="W122">
        <v>2560.0587</v>
      </c>
      <c r="X122">
        <v>2942.85</v>
      </c>
      <c r="Y122">
        <v>2565.4614000000001</v>
      </c>
      <c r="Z122">
        <v>2280.5880000000002</v>
      </c>
      <c r="AA122">
        <v>2280.1912499999999</v>
      </c>
      <c r="AB122">
        <v>2164.1849999999995</v>
      </c>
      <c r="AC122">
        <v>2314.9499999999998</v>
      </c>
      <c r="AD122">
        <v>2374.4089999999997</v>
      </c>
      <c r="AE122">
        <v>2328.94</v>
      </c>
      <c r="AF122">
        <v>2412.3090000000002</v>
      </c>
      <c r="AG122">
        <v>2212.3090000000002</v>
      </c>
      <c r="AH122">
        <v>2198.0259999999998</v>
      </c>
      <c r="AI122">
        <v>2274.0584999999996</v>
      </c>
      <c r="AJ122">
        <v>2553.5520000000001</v>
      </c>
      <c r="AK122">
        <v>2280.7467000000001</v>
      </c>
      <c r="AL122">
        <v>2406.5958000000001</v>
      </c>
      <c r="AM122">
        <v>1988.6549999999997</v>
      </c>
      <c r="AN122">
        <v>3126.1484999999998</v>
      </c>
      <c r="AO122">
        <v>2026.5159999999996</v>
      </c>
    </row>
    <row r="123" spans="1:41" x14ac:dyDescent="0.3">
      <c r="B123" s="42" t="s">
        <v>48</v>
      </c>
      <c r="C123" s="46">
        <v>2942.85</v>
      </c>
      <c r="D123" s="42" t="s">
        <v>36</v>
      </c>
      <c r="E123" s="42" t="str">
        <f>VLOOKUP(B123,'Plans terms &amp; discounts'!A:D,4,FALSE)</f>
        <v>.</v>
      </c>
      <c r="F123" s="61">
        <v>0</v>
      </c>
      <c r="G123" s="46">
        <v>0</v>
      </c>
      <c r="H123" s="46">
        <v>2942.85</v>
      </c>
      <c r="T123" s="40" t="s">
        <v>77</v>
      </c>
      <c r="U123" t="s">
        <v>36</v>
      </c>
      <c r="V123" t="s">
        <v>127</v>
      </c>
      <c r="W123" t="s">
        <v>36</v>
      </c>
      <c r="X123" t="s">
        <v>36</v>
      </c>
      <c r="Y123" t="s">
        <v>36</v>
      </c>
      <c r="Z123" t="s">
        <v>36</v>
      </c>
      <c r="AA123" t="s">
        <v>36</v>
      </c>
      <c r="AB123" t="s">
        <v>36</v>
      </c>
      <c r="AC123" t="s">
        <v>40</v>
      </c>
      <c r="AD123" t="s">
        <v>42</v>
      </c>
      <c r="AE123" t="s">
        <v>36</v>
      </c>
      <c r="AF123" t="s">
        <v>36</v>
      </c>
      <c r="AG123" t="s">
        <v>40</v>
      </c>
      <c r="AH123" t="s">
        <v>100</v>
      </c>
      <c r="AI123" t="s">
        <v>36</v>
      </c>
      <c r="AJ123" t="s">
        <v>36</v>
      </c>
      <c r="AK123" t="s">
        <v>127</v>
      </c>
      <c r="AL123" t="s">
        <v>36</v>
      </c>
      <c r="AM123" t="s">
        <v>36</v>
      </c>
      <c r="AN123" t="s">
        <v>116</v>
      </c>
      <c r="AO123" t="s">
        <v>18</v>
      </c>
    </row>
    <row r="124" spans="1:41" x14ac:dyDescent="0.3">
      <c r="B124" s="42" t="s">
        <v>73</v>
      </c>
      <c r="C124" s="46">
        <v>3126.1484999999998</v>
      </c>
      <c r="D124" s="42" t="s">
        <v>116</v>
      </c>
      <c r="E124" s="42" t="str">
        <f>VLOOKUP(B124,'Plans terms &amp; discounts'!A:D,4,FALSE)</f>
        <v>BUND-02</v>
      </c>
      <c r="F124" s="61">
        <v>0</v>
      </c>
      <c r="G124" s="46">
        <v>0</v>
      </c>
      <c r="H124" s="46">
        <v>3126.1484999999998</v>
      </c>
      <c r="T124" s="40" t="s">
        <v>118</v>
      </c>
      <c r="U124">
        <v>0</v>
      </c>
      <c r="V124" t="s">
        <v>18</v>
      </c>
      <c r="W124" t="s">
        <v>18</v>
      </c>
      <c r="X124" t="s">
        <v>18</v>
      </c>
      <c r="Y124" t="s">
        <v>18</v>
      </c>
      <c r="Z124" t="s">
        <v>18</v>
      </c>
      <c r="AA124" t="s">
        <v>18</v>
      </c>
      <c r="AB124" t="s">
        <v>18</v>
      </c>
      <c r="AC124" t="s">
        <v>18</v>
      </c>
      <c r="AD124" t="s">
        <v>121</v>
      </c>
      <c r="AE124" t="s">
        <v>18</v>
      </c>
      <c r="AF124" t="s">
        <v>18</v>
      </c>
      <c r="AG124" t="s">
        <v>122</v>
      </c>
      <c r="AH124" t="s">
        <v>125</v>
      </c>
      <c r="AI124" t="s">
        <v>211</v>
      </c>
      <c r="AJ124" t="s">
        <v>18</v>
      </c>
      <c r="AK124" t="s">
        <v>18</v>
      </c>
      <c r="AL124" t="s">
        <v>18</v>
      </c>
      <c r="AM124" t="s">
        <v>126</v>
      </c>
      <c r="AN124" t="s">
        <v>161</v>
      </c>
      <c r="AO124" t="s">
        <v>203</v>
      </c>
    </row>
    <row r="125" spans="1:41" x14ac:dyDescent="0.3">
      <c r="T125" s="40" t="s">
        <v>195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0.02</v>
      </c>
      <c r="AD125">
        <v>0.03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</row>
    <row r="126" spans="1:41" x14ac:dyDescent="0.3">
      <c r="C126" s="41"/>
      <c r="F126" s="68"/>
      <c r="G126" s="41"/>
      <c r="H126" s="41"/>
      <c r="T126" s="57" t="s">
        <v>196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50</v>
      </c>
      <c r="AA126">
        <v>50</v>
      </c>
      <c r="AB126">
        <v>0</v>
      </c>
      <c r="AC126">
        <v>100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</row>
    <row r="127" spans="1:41" x14ac:dyDescent="0.3">
      <c r="C127" s="41"/>
      <c r="F127" s="68"/>
      <c r="G127" s="41"/>
      <c r="H127" s="41"/>
      <c r="T127" s="57" t="s">
        <v>197</v>
      </c>
      <c r="U127">
        <v>2556.7260000000001</v>
      </c>
      <c r="V127">
        <v>2599.0988999999995</v>
      </c>
      <c r="W127">
        <v>2560.0587</v>
      </c>
      <c r="X127">
        <v>2942.85</v>
      </c>
      <c r="Y127">
        <v>2565.4614000000001</v>
      </c>
      <c r="Z127">
        <v>2230.5880000000002</v>
      </c>
      <c r="AA127">
        <v>2230.1912499999999</v>
      </c>
      <c r="AB127">
        <v>2164.1849999999995</v>
      </c>
      <c r="AC127">
        <v>2168.6509999999998</v>
      </c>
      <c r="AD127">
        <v>2303.1767299999997</v>
      </c>
      <c r="AE127">
        <v>2328.94</v>
      </c>
      <c r="AF127">
        <v>2412.3090000000002</v>
      </c>
      <c r="AG127">
        <v>2212.3090000000002</v>
      </c>
      <c r="AH127">
        <v>2198.0259999999998</v>
      </c>
      <c r="AI127">
        <v>2274.0584999999996</v>
      </c>
      <c r="AJ127">
        <v>2553.5520000000001</v>
      </c>
      <c r="AK127">
        <v>2280.7467000000001</v>
      </c>
      <c r="AL127">
        <v>2406.5958000000001</v>
      </c>
      <c r="AM127">
        <v>1988.6549999999997</v>
      </c>
      <c r="AN127">
        <v>3126.1484999999998</v>
      </c>
      <c r="AO127">
        <v>2026.5159999999996</v>
      </c>
    </row>
    <row r="128" spans="1:41" x14ac:dyDescent="0.3">
      <c r="C128" s="41"/>
      <c r="F128" s="68"/>
      <c r="G128" s="41"/>
      <c r="H128" s="41"/>
    </row>
    <row r="129" spans="1:41" x14ac:dyDescent="0.3">
      <c r="C129" s="41"/>
      <c r="F129" s="68"/>
      <c r="G129" s="41"/>
      <c r="H129" s="41"/>
    </row>
    <row r="130" spans="1:41" x14ac:dyDescent="0.3">
      <c r="C130" s="41"/>
      <c r="F130" s="64"/>
      <c r="G130" s="41"/>
      <c r="H130" s="41"/>
    </row>
    <row r="131" spans="1:41" x14ac:dyDescent="0.3">
      <c r="C131" s="41"/>
      <c r="F131" s="64"/>
      <c r="G131" s="41"/>
      <c r="H131" s="41"/>
    </row>
    <row r="132" spans="1:41" x14ac:dyDescent="0.3">
      <c r="C132" s="41"/>
      <c r="F132" s="64"/>
      <c r="G132" s="41"/>
      <c r="H132" s="41"/>
    </row>
    <row r="133" spans="1:41" x14ac:dyDescent="0.3">
      <c r="B133" s="52" t="s">
        <v>137</v>
      </c>
      <c r="C133" s="62" t="s">
        <v>136</v>
      </c>
      <c r="D133" s="55"/>
      <c r="E133" s="52"/>
      <c r="F133" s="65"/>
      <c r="G133" s="62"/>
      <c r="H133" s="6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U133" s="52"/>
      <c r="V133" s="52"/>
      <c r="W133" s="52"/>
      <c r="X133" s="52"/>
      <c r="Y133" s="52"/>
      <c r="Z133" s="52"/>
    </row>
    <row r="134" spans="1:41" x14ac:dyDescent="0.3">
      <c r="C134" s="41"/>
      <c r="F134" s="64"/>
      <c r="G134" s="41"/>
      <c r="H134" s="41"/>
    </row>
    <row r="135" spans="1:41" x14ac:dyDescent="0.3">
      <c r="B135" s="80" t="s">
        <v>117</v>
      </c>
      <c r="C135" s="81" t="s">
        <v>76</v>
      </c>
      <c r="D135" s="80" t="s">
        <v>77</v>
      </c>
      <c r="E135" s="80" t="s">
        <v>118</v>
      </c>
      <c r="F135" s="82" t="s">
        <v>195</v>
      </c>
      <c r="G135" s="83" t="s">
        <v>196</v>
      </c>
      <c r="H135" s="83" t="s">
        <v>197</v>
      </c>
      <c r="K135" t="s">
        <v>121</v>
      </c>
      <c r="L135" t="s">
        <v>156</v>
      </c>
    </row>
    <row r="136" spans="1:41" x14ac:dyDescent="0.3">
      <c r="B136" s="42" t="s">
        <v>71</v>
      </c>
      <c r="C136" s="46">
        <v>2237.3136</v>
      </c>
      <c r="D136" s="42" t="s">
        <v>36</v>
      </c>
      <c r="E136" s="42" t="str">
        <f>VLOOKUP(B136,'Plans terms &amp; discounts'!A:D,4,FALSE)</f>
        <v>DISC-08</v>
      </c>
      <c r="F136" s="61">
        <v>0</v>
      </c>
      <c r="G136" s="46">
        <v>0</v>
      </c>
      <c r="H136" s="46">
        <v>2237.3136</v>
      </c>
      <c r="K136" t="s">
        <v>122</v>
      </c>
      <c r="L136" t="s">
        <v>173</v>
      </c>
    </row>
    <row r="137" spans="1:41" x14ac:dyDescent="0.3">
      <c r="A137" s="41"/>
      <c r="B137" s="42" t="s">
        <v>66</v>
      </c>
      <c r="C137" s="46">
        <v>2380.1286650000002</v>
      </c>
      <c r="D137" s="42" t="s">
        <v>36</v>
      </c>
      <c r="E137" s="42" t="str">
        <f>VLOOKUP(B137,'Plans terms &amp; discounts'!A:D,4,FALSE)</f>
        <v>.</v>
      </c>
      <c r="F137" s="61">
        <v>0</v>
      </c>
      <c r="G137" s="46">
        <v>50</v>
      </c>
      <c r="H137" s="46">
        <v>2330.1286650000002</v>
      </c>
      <c r="K137" t="s">
        <v>125</v>
      </c>
      <c r="L137" t="s">
        <v>209</v>
      </c>
    </row>
    <row r="138" spans="1:41" x14ac:dyDescent="0.3">
      <c r="A138" s="41"/>
      <c r="B138" s="42" t="s">
        <v>1</v>
      </c>
      <c r="C138" s="46">
        <v>2380.5992794999997</v>
      </c>
      <c r="D138" s="42" t="s">
        <v>36</v>
      </c>
      <c r="E138" s="42" t="str">
        <f>VLOOKUP(B138,'Plans terms &amp; discounts'!A:D,4,FALSE)</f>
        <v>.</v>
      </c>
      <c r="F138" s="61">
        <v>0</v>
      </c>
      <c r="G138" s="46">
        <v>50</v>
      </c>
      <c r="H138" s="46">
        <v>2330.5992794999997</v>
      </c>
      <c r="K138" t="s">
        <v>126</v>
      </c>
      <c r="L138" t="s">
        <v>110</v>
      </c>
    </row>
    <row r="139" spans="1:41" x14ac:dyDescent="0.3">
      <c r="B139" s="42" t="s">
        <v>172</v>
      </c>
      <c r="C139" s="46">
        <v>2437.1760899999999</v>
      </c>
      <c r="D139" s="42" t="s">
        <v>40</v>
      </c>
      <c r="E139" s="42" t="str">
        <f>VLOOKUP(B139,'Plans terms &amp; discounts'!A:D,4,FALSE)</f>
        <v>DISC-04</v>
      </c>
      <c r="F139" s="61">
        <v>0</v>
      </c>
      <c r="G139" s="46">
        <v>0</v>
      </c>
      <c r="H139" s="46">
        <v>2437.1760899999999</v>
      </c>
      <c r="K139" t="s">
        <v>203</v>
      </c>
      <c r="L139" t="s">
        <v>202</v>
      </c>
      <c r="T139" s="40" t="s">
        <v>117</v>
      </c>
      <c r="U139" t="s">
        <v>0</v>
      </c>
      <c r="V139" t="s">
        <v>206</v>
      </c>
      <c r="W139" t="s">
        <v>205</v>
      </c>
      <c r="X139" t="s">
        <v>63</v>
      </c>
      <c r="Y139" t="s">
        <v>65</v>
      </c>
      <c r="Z139" t="s">
        <v>66</v>
      </c>
      <c r="AA139" t="s">
        <v>1</v>
      </c>
      <c r="AB139" t="s">
        <v>67</v>
      </c>
      <c r="AC139" t="s">
        <v>68</v>
      </c>
      <c r="AD139" t="s">
        <v>41</v>
      </c>
      <c r="AE139" t="s">
        <v>69</v>
      </c>
      <c r="AF139" t="s">
        <v>170</v>
      </c>
      <c r="AG139" t="s">
        <v>172</v>
      </c>
      <c r="AH139" t="s">
        <v>99</v>
      </c>
      <c r="AI139" t="s">
        <v>98</v>
      </c>
      <c r="AJ139" t="s">
        <v>70</v>
      </c>
      <c r="AK139" t="s">
        <v>74</v>
      </c>
      <c r="AL139" t="s">
        <v>105</v>
      </c>
      <c r="AM139" t="s">
        <v>71</v>
      </c>
      <c r="AN139" t="s">
        <v>75</v>
      </c>
      <c r="AO139" t="s">
        <v>198</v>
      </c>
    </row>
    <row r="140" spans="1:41" x14ac:dyDescent="0.3">
      <c r="A140" s="41"/>
      <c r="B140" s="42" t="s">
        <v>68</v>
      </c>
      <c r="C140" s="46">
        <v>2437.241</v>
      </c>
      <c r="D140" s="42" t="s">
        <v>40</v>
      </c>
      <c r="E140" s="42" t="str">
        <f>VLOOKUP(B140,'Plans terms &amp; discounts'!A:D,4,FALSE)</f>
        <v>.</v>
      </c>
      <c r="F140" s="61">
        <v>0.02</v>
      </c>
      <c r="G140" s="46">
        <v>100</v>
      </c>
      <c r="H140" s="46">
        <v>2288.4961800000001</v>
      </c>
      <c r="K140" t="s">
        <v>213</v>
      </c>
      <c r="L140" t="s">
        <v>210</v>
      </c>
      <c r="T140" s="40" t="s">
        <v>76</v>
      </c>
      <c r="U140">
        <v>2654.2579599999999</v>
      </c>
      <c r="V140">
        <v>2705.0732491999997</v>
      </c>
      <c r="W140">
        <v>2614.9139691</v>
      </c>
      <c r="X140">
        <v>3427.8654900000001</v>
      </c>
      <c r="Y140">
        <v>2945.7470800000001</v>
      </c>
      <c r="Z140">
        <v>2380.1286650000002</v>
      </c>
      <c r="AA140">
        <v>2380.5992794999997</v>
      </c>
      <c r="AB140">
        <v>2459.2934</v>
      </c>
      <c r="AC140">
        <v>2437.241</v>
      </c>
      <c r="AD140">
        <v>2604.2944599999996</v>
      </c>
      <c r="AE140">
        <v>2662.7075</v>
      </c>
      <c r="AF140">
        <v>2637.1760899999999</v>
      </c>
      <c r="AG140">
        <v>2437.1760899999999</v>
      </c>
      <c r="AH140">
        <v>2453.24136</v>
      </c>
      <c r="AI140">
        <v>2485.3780149999998</v>
      </c>
      <c r="AJ140">
        <v>2797.3356354999996</v>
      </c>
      <c r="AK140">
        <v>2650.0855069999998</v>
      </c>
      <c r="AL140">
        <v>2816.7876209999999</v>
      </c>
      <c r="AM140">
        <v>2237.3136</v>
      </c>
      <c r="AN140">
        <v>3291.89041</v>
      </c>
      <c r="AO140">
        <v>2246.2312075</v>
      </c>
    </row>
    <row r="141" spans="1:41" x14ac:dyDescent="0.3">
      <c r="B141" s="42" t="s">
        <v>99</v>
      </c>
      <c r="C141" s="46">
        <v>2453.24136</v>
      </c>
      <c r="D141" s="42" t="s">
        <v>100</v>
      </c>
      <c r="E141" s="42" t="str">
        <f>VLOOKUP(B141,'Plans terms &amp; discounts'!A:D,4,FALSE)</f>
        <v>DISC-07</v>
      </c>
      <c r="F141" s="61">
        <v>0</v>
      </c>
      <c r="G141" s="46">
        <v>0</v>
      </c>
      <c r="H141" s="46">
        <v>2453.24136</v>
      </c>
      <c r="T141" s="40" t="s">
        <v>77</v>
      </c>
      <c r="U141" t="s">
        <v>36</v>
      </c>
      <c r="V141" t="s">
        <v>127</v>
      </c>
      <c r="W141" t="s">
        <v>36</v>
      </c>
      <c r="X141" t="s">
        <v>36</v>
      </c>
      <c r="Y141" t="s">
        <v>36</v>
      </c>
      <c r="Z141" t="s">
        <v>36</v>
      </c>
      <c r="AA141" t="s">
        <v>36</v>
      </c>
      <c r="AB141" t="s">
        <v>36</v>
      </c>
      <c r="AC141" t="s">
        <v>40</v>
      </c>
      <c r="AD141" t="s">
        <v>42</v>
      </c>
      <c r="AE141" t="s">
        <v>36</v>
      </c>
      <c r="AF141" t="s">
        <v>36</v>
      </c>
      <c r="AG141" t="s">
        <v>40</v>
      </c>
      <c r="AH141" t="s">
        <v>100</v>
      </c>
      <c r="AI141" t="s">
        <v>36</v>
      </c>
      <c r="AJ141" t="s">
        <v>36</v>
      </c>
      <c r="AK141" t="s">
        <v>127</v>
      </c>
      <c r="AL141" t="s">
        <v>36</v>
      </c>
      <c r="AM141" t="s">
        <v>36</v>
      </c>
      <c r="AN141" t="s">
        <v>116</v>
      </c>
      <c r="AO141" t="s">
        <v>18</v>
      </c>
    </row>
    <row r="142" spans="1:41" x14ac:dyDescent="0.3">
      <c r="B142" s="42" t="s">
        <v>67</v>
      </c>
      <c r="C142" s="46">
        <v>2459.2934</v>
      </c>
      <c r="D142" s="42" t="s">
        <v>36</v>
      </c>
      <c r="E142" s="42" t="str">
        <f>VLOOKUP(B142,'Plans terms &amp; discounts'!A:D,4,FALSE)</f>
        <v>.</v>
      </c>
      <c r="F142" s="61">
        <v>0</v>
      </c>
      <c r="G142" s="46">
        <v>0</v>
      </c>
      <c r="H142" s="46">
        <v>2459.2934</v>
      </c>
      <c r="T142" s="40" t="s">
        <v>118</v>
      </c>
      <c r="U142">
        <v>0</v>
      </c>
      <c r="V142" t="s">
        <v>18</v>
      </c>
      <c r="W142" t="s">
        <v>18</v>
      </c>
      <c r="X142" t="s">
        <v>18</v>
      </c>
      <c r="Y142" t="s">
        <v>18</v>
      </c>
      <c r="Z142" t="s">
        <v>18</v>
      </c>
      <c r="AA142" t="s">
        <v>18</v>
      </c>
      <c r="AB142" t="s">
        <v>18</v>
      </c>
      <c r="AC142" t="s">
        <v>18</v>
      </c>
      <c r="AD142" t="s">
        <v>121</v>
      </c>
      <c r="AE142" t="s">
        <v>18</v>
      </c>
      <c r="AF142" t="s">
        <v>18</v>
      </c>
      <c r="AG142" t="s">
        <v>122</v>
      </c>
      <c r="AH142" t="s">
        <v>125</v>
      </c>
      <c r="AI142" t="s">
        <v>211</v>
      </c>
      <c r="AJ142" t="s">
        <v>18</v>
      </c>
      <c r="AK142" t="s">
        <v>18</v>
      </c>
      <c r="AL142" t="s">
        <v>18</v>
      </c>
      <c r="AM142" t="s">
        <v>126</v>
      </c>
      <c r="AN142" t="s">
        <v>161</v>
      </c>
      <c r="AO142" t="s">
        <v>203</v>
      </c>
    </row>
    <row r="143" spans="1:41" x14ac:dyDescent="0.3">
      <c r="B143" s="42" t="s">
        <v>98</v>
      </c>
      <c r="C143" s="46">
        <v>2485.3780149999998</v>
      </c>
      <c r="D143" s="42" t="s">
        <v>36</v>
      </c>
      <c r="E143" s="42" t="str">
        <f>VLOOKUP(B143,'Plans terms &amp; discounts'!A:D,4,FALSE)</f>
        <v>DISC-10</v>
      </c>
      <c r="F143" s="61">
        <v>0</v>
      </c>
      <c r="G143" s="46">
        <v>0</v>
      </c>
      <c r="H143" s="46">
        <v>2485.3780149999998</v>
      </c>
      <c r="T143" s="40" t="s">
        <v>195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0.02</v>
      </c>
      <c r="AD143">
        <v>0.03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</row>
    <row r="144" spans="1:41" x14ac:dyDescent="0.3">
      <c r="A144" s="41"/>
      <c r="B144" s="42" t="s">
        <v>41</v>
      </c>
      <c r="C144" s="46">
        <v>2604.2944599999996</v>
      </c>
      <c r="D144" s="42" t="s">
        <v>42</v>
      </c>
      <c r="E144" s="42" t="str">
        <f>VLOOKUP(B144,'Plans terms &amp; discounts'!A:D,4,FALSE)</f>
        <v>DISC-03</v>
      </c>
      <c r="F144" s="61">
        <v>0.03</v>
      </c>
      <c r="G144" s="46">
        <v>0</v>
      </c>
      <c r="H144" s="46">
        <v>2526.1656261999997</v>
      </c>
      <c r="T144" s="57" t="s">
        <v>196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50</v>
      </c>
      <c r="AA144">
        <v>50</v>
      </c>
      <c r="AB144">
        <v>0</v>
      </c>
      <c r="AC144">
        <v>100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</row>
    <row r="145" spans="2:41" x14ac:dyDescent="0.3">
      <c r="B145" s="42" t="s">
        <v>205</v>
      </c>
      <c r="C145" s="46">
        <v>2614.9139691</v>
      </c>
      <c r="D145" s="42" t="s">
        <v>36</v>
      </c>
      <c r="E145" s="42" t="str">
        <f>VLOOKUP(B145,'Plans terms &amp; discounts'!A:D,4,FALSE)</f>
        <v>.</v>
      </c>
      <c r="F145" s="61">
        <v>0</v>
      </c>
      <c r="G145" s="46">
        <v>0</v>
      </c>
      <c r="H145" s="46">
        <v>2614.9139691</v>
      </c>
      <c r="T145" s="57" t="s">
        <v>197</v>
      </c>
      <c r="U145">
        <v>2654.2579599999999</v>
      </c>
      <c r="V145">
        <v>2705.0732491999997</v>
      </c>
      <c r="W145">
        <v>2614.9139691</v>
      </c>
      <c r="X145">
        <v>3427.8654900000001</v>
      </c>
      <c r="Y145">
        <v>2945.7470800000001</v>
      </c>
      <c r="Z145">
        <v>2330.1286650000002</v>
      </c>
      <c r="AA145">
        <v>2330.5992794999997</v>
      </c>
      <c r="AB145">
        <v>2459.2934</v>
      </c>
      <c r="AC145">
        <v>2288.4961800000001</v>
      </c>
      <c r="AD145">
        <v>2526.1656261999997</v>
      </c>
      <c r="AE145">
        <v>2662.7075</v>
      </c>
      <c r="AF145">
        <v>2637.1760899999999</v>
      </c>
      <c r="AG145">
        <v>2437.1760899999999</v>
      </c>
      <c r="AH145">
        <v>2453.24136</v>
      </c>
      <c r="AI145">
        <v>2485.3780149999998</v>
      </c>
      <c r="AJ145">
        <v>2797.3356354999996</v>
      </c>
      <c r="AK145">
        <v>2650.0855069999998</v>
      </c>
      <c r="AL145">
        <v>2816.7876209999999</v>
      </c>
      <c r="AM145">
        <v>2237.3136</v>
      </c>
      <c r="AN145">
        <v>3291.89041</v>
      </c>
      <c r="AO145">
        <v>2246.2312075</v>
      </c>
    </row>
    <row r="146" spans="2:41" x14ac:dyDescent="0.3">
      <c r="B146" s="42" t="s">
        <v>170</v>
      </c>
      <c r="C146" s="46">
        <v>2637.1760899999999</v>
      </c>
      <c r="D146" s="42" t="s">
        <v>36</v>
      </c>
      <c r="E146" s="42" t="str">
        <f>VLOOKUP(B146,'Plans terms &amp; discounts'!A:D,4,FALSE)</f>
        <v>.</v>
      </c>
      <c r="F146" s="61">
        <v>0</v>
      </c>
      <c r="G146" s="46">
        <v>0</v>
      </c>
      <c r="H146" s="46">
        <v>2637.1760899999999</v>
      </c>
    </row>
    <row r="147" spans="2:41" x14ac:dyDescent="0.3">
      <c r="B147" s="42" t="s">
        <v>74</v>
      </c>
      <c r="C147" s="46">
        <v>2650.0855069999998</v>
      </c>
      <c r="D147" s="42" t="s">
        <v>127</v>
      </c>
      <c r="E147" s="42" t="str">
        <f>VLOOKUP(B147,'Plans terms &amp; discounts'!A:D,4,FALSE)</f>
        <v>.</v>
      </c>
      <c r="F147" s="61">
        <v>0</v>
      </c>
      <c r="G147" s="46">
        <v>0</v>
      </c>
      <c r="H147" s="46">
        <v>2650.0855069999998</v>
      </c>
    </row>
    <row r="148" spans="2:41" x14ac:dyDescent="0.3">
      <c r="B148" s="42" t="s">
        <v>0</v>
      </c>
      <c r="C148" s="46">
        <v>2654.2579599999999</v>
      </c>
      <c r="D148" s="42" t="s">
        <v>36</v>
      </c>
      <c r="E148" s="42" t="str">
        <f>VLOOKUP(B148,'Plans terms &amp; discounts'!A:D,4,FALSE)</f>
        <v>.</v>
      </c>
      <c r="F148" s="61">
        <v>0</v>
      </c>
      <c r="G148" s="46">
        <v>0</v>
      </c>
      <c r="H148" s="46">
        <v>2654.2579599999999</v>
      </c>
    </row>
    <row r="149" spans="2:41" x14ac:dyDescent="0.3">
      <c r="B149" s="42" t="s">
        <v>69</v>
      </c>
      <c r="C149" s="46">
        <v>2662.7075</v>
      </c>
      <c r="D149" s="42" t="s">
        <v>36</v>
      </c>
      <c r="E149" s="42" t="str">
        <f>VLOOKUP(B149,'Plans terms &amp; discounts'!A:D,4,FALSE)</f>
        <v>.</v>
      </c>
      <c r="F149" s="61">
        <v>0</v>
      </c>
      <c r="G149" s="46">
        <v>0</v>
      </c>
      <c r="H149" s="46">
        <v>2662.7075</v>
      </c>
    </row>
    <row r="150" spans="2:41" x14ac:dyDescent="0.3">
      <c r="B150" s="42" t="s">
        <v>206</v>
      </c>
      <c r="C150" s="46">
        <v>2705.0732491999997</v>
      </c>
      <c r="D150" s="42" t="s">
        <v>127</v>
      </c>
      <c r="E150" s="42" t="str">
        <f>VLOOKUP(B150,'Plans terms &amp; discounts'!A:D,4,FALSE)</f>
        <v>.</v>
      </c>
      <c r="F150" s="61">
        <v>0</v>
      </c>
      <c r="G150" s="46">
        <v>0</v>
      </c>
      <c r="H150" s="46">
        <v>2705.0732491999997</v>
      </c>
    </row>
    <row r="151" spans="2:41" x14ac:dyDescent="0.3">
      <c r="B151" s="42" t="s">
        <v>70</v>
      </c>
      <c r="C151" s="46">
        <v>2797.3356354999996</v>
      </c>
      <c r="D151" s="42" t="s">
        <v>36</v>
      </c>
      <c r="E151" s="42" t="str">
        <f>VLOOKUP(B151,'Plans terms &amp; discounts'!A:D,4,FALSE)</f>
        <v>.</v>
      </c>
      <c r="F151" s="61">
        <v>0</v>
      </c>
      <c r="G151" s="46">
        <v>0</v>
      </c>
      <c r="H151" s="46">
        <v>2797.3356354999996</v>
      </c>
    </row>
    <row r="152" spans="2:41" x14ac:dyDescent="0.3">
      <c r="B152" s="42" t="s">
        <v>105</v>
      </c>
      <c r="C152" s="46">
        <v>2816.7876209999999</v>
      </c>
      <c r="D152" s="42" t="s">
        <v>36</v>
      </c>
      <c r="E152" s="42" t="str">
        <f>VLOOKUP(B152,'Plans terms &amp; discounts'!A:D,4,FALSE)</f>
        <v>.</v>
      </c>
      <c r="F152" s="61">
        <v>0</v>
      </c>
      <c r="G152" s="46">
        <v>0</v>
      </c>
      <c r="H152" s="46">
        <v>2816.7876209999999</v>
      </c>
    </row>
    <row r="153" spans="2:41" x14ac:dyDescent="0.3">
      <c r="B153" s="42" t="s">
        <v>65</v>
      </c>
      <c r="C153" s="46">
        <v>2945.7470800000001</v>
      </c>
      <c r="D153" s="42" t="s">
        <v>36</v>
      </c>
      <c r="E153" s="42" t="str">
        <f>VLOOKUP(B153,'Plans terms &amp; discounts'!A:D,4,FALSE)</f>
        <v>.</v>
      </c>
      <c r="F153" s="61">
        <v>0</v>
      </c>
      <c r="G153" s="46">
        <v>0</v>
      </c>
      <c r="H153" s="46">
        <v>2945.7470800000001</v>
      </c>
    </row>
    <row r="154" spans="2:41" x14ac:dyDescent="0.3">
      <c r="B154" s="42" t="s">
        <v>75</v>
      </c>
      <c r="C154" s="46">
        <v>3291.89041</v>
      </c>
      <c r="D154" s="42" t="s">
        <v>116</v>
      </c>
      <c r="E154" s="42" t="str">
        <f>VLOOKUP(B154,'Plans terms &amp; discounts'!A:D,4,FALSE)</f>
        <v>BUND-02</v>
      </c>
      <c r="F154" s="61">
        <v>0</v>
      </c>
      <c r="G154" s="46">
        <v>0</v>
      </c>
      <c r="H154" s="46">
        <v>3291.89041</v>
      </c>
    </row>
    <row r="155" spans="2:41" x14ac:dyDescent="0.3">
      <c r="B155" s="42" t="s">
        <v>63</v>
      </c>
      <c r="C155" s="46">
        <v>3427.8654900000001</v>
      </c>
      <c r="D155" s="42" t="s">
        <v>36</v>
      </c>
      <c r="E155" s="42" t="str">
        <f>VLOOKUP(B155,'Plans terms &amp; discounts'!A:D,4,FALSE)</f>
        <v>.</v>
      </c>
      <c r="F155" s="61">
        <v>0</v>
      </c>
      <c r="G155" s="46">
        <v>0</v>
      </c>
      <c r="H155" s="46">
        <v>3427.8654900000001</v>
      </c>
    </row>
    <row r="157" spans="2:41" x14ac:dyDescent="0.3">
      <c r="C157" s="41"/>
      <c r="F157" s="68"/>
      <c r="G157" s="41"/>
      <c r="H157" s="41"/>
    </row>
    <row r="158" spans="2:41" x14ac:dyDescent="0.3">
      <c r="C158" s="41"/>
      <c r="F158" s="68"/>
      <c r="G158" s="41"/>
      <c r="H158" s="41"/>
    </row>
    <row r="159" spans="2:41" x14ac:dyDescent="0.3">
      <c r="C159" s="41"/>
      <c r="F159" s="68"/>
      <c r="G159" s="41"/>
      <c r="H159" s="41"/>
    </row>
    <row r="160" spans="2:41" x14ac:dyDescent="0.3">
      <c r="C160" s="41"/>
      <c r="F160" s="68"/>
      <c r="G160" s="41"/>
      <c r="H160" s="41"/>
    </row>
    <row r="161" spans="1:45" x14ac:dyDescent="0.3">
      <c r="C161" s="41"/>
      <c r="F161" s="68"/>
      <c r="G161" s="41"/>
      <c r="H161" s="41"/>
    </row>
    <row r="162" spans="1:45" x14ac:dyDescent="0.3">
      <c r="C162" s="41"/>
      <c r="F162" s="64"/>
      <c r="G162" s="41"/>
      <c r="H162" s="41"/>
    </row>
    <row r="163" spans="1:45" x14ac:dyDescent="0.3">
      <c r="C163" s="41"/>
      <c r="F163" s="64"/>
      <c r="G163" s="41"/>
      <c r="H163" s="41"/>
    </row>
    <row r="164" spans="1:45" x14ac:dyDescent="0.3">
      <c r="C164" s="41"/>
      <c r="F164" s="64"/>
      <c r="G164" s="41"/>
      <c r="H164" s="41"/>
    </row>
    <row r="165" spans="1:45" x14ac:dyDescent="0.3">
      <c r="C165" s="41"/>
      <c r="F165" s="64"/>
      <c r="G165" s="41"/>
      <c r="H165" s="41"/>
    </row>
    <row r="166" spans="1:45" x14ac:dyDescent="0.3">
      <c r="B166" s="52" t="s">
        <v>138</v>
      </c>
      <c r="C166" s="62" t="s">
        <v>151</v>
      </c>
      <c r="D166" s="52"/>
      <c r="E166" s="52"/>
      <c r="F166" s="65"/>
      <c r="G166" s="62"/>
      <c r="H166" s="6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U166" s="52"/>
      <c r="V166" s="52"/>
      <c r="W166" s="52"/>
      <c r="X166" s="52"/>
      <c r="Y166" s="52"/>
      <c r="Z166" s="52"/>
    </row>
    <row r="167" spans="1:45" x14ac:dyDescent="0.3">
      <c r="C167" s="41"/>
      <c r="F167" s="64"/>
      <c r="G167" s="41"/>
      <c r="H167" s="41"/>
    </row>
    <row r="168" spans="1:45" x14ac:dyDescent="0.3">
      <c r="B168" s="80" t="s">
        <v>117</v>
      </c>
      <c r="C168" s="80" t="s">
        <v>76</v>
      </c>
      <c r="D168" s="80" t="s">
        <v>77</v>
      </c>
      <c r="E168" s="80" t="s">
        <v>118</v>
      </c>
      <c r="F168" s="80" t="s">
        <v>195</v>
      </c>
      <c r="G168" s="56" t="s">
        <v>196</v>
      </c>
      <c r="H168" s="56" t="s">
        <v>197</v>
      </c>
    </row>
    <row r="169" spans="1:45" x14ac:dyDescent="0.3">
      <c r="B169" s="42" t="s">
        <v>60</v>
      </c>
      <c r="C169" s="46">
        <v>1843.0788000000002</v>
      </c>
      <c r="D169" s="42" t="s">
        <v>36</v>
      </c>
      <c r="E169" s="42" t="s">
        <v>126</v>
      </c>
      <c r="F169" s="61">
        <v>0</v>
      </c>
      <c r="G169" s="46">
        <v>0</v>
      </c>
      <c r="H169" s="46">
        <v>1843.0788000000002</v>
      </c>
      <c r="T169" s="5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</row>
    <row r="170" spans="1:45" x14ac:dyDescent="0.3">
      <c r="A170" s="41"/>
      <c r="B170" s="42" t="s">
        <v>171</v>
      </c>
      <c r="C170" s="46">
        <v>1984.7941499999997</v>
      </c>
      <c r="D170" s="42" t="s">
        <v>40</v>
      </c>
      <c r="E170" s="42" t="s">
        <v>122</v>
      </c>
      <c r="F170" s="61">
        <v>0</v>
      </c>
      <c r="G170" s="46">
        <v>0</v>
      </c>
      <c r="H170" s="46">
        <v>1984.7941499999997</v>
      </c>
    </row>
    <row r="171" spans="1:45" x14ac:dyDescent="0.3">
      <c r="A171" s="41"/>
      <c r="B171" s="42" t="s">
        <v>111</v>
      </c>
      <c r="C171" s="46">
        <v>1994.5838699999999</v>
      </c>
      <c r="D171" s="42" t="s">
        <v>100</v>
      </c>
      <c r="E171" s="42" t="s">
        <v>125</v>
      </c>
      <c r="F171" s="61">
        <v>0</v>
      </c>
      <c r="G171" s="46">
        <v>0</v>
      </c>
      <c r="H171" s="46">
        <v>1994.5838699999999</v>
      </c>
    </row>
    <row r="172" spans="1:45" x14ac:dyDescent="0.3">
      <c r="B172" s="42" t="s">
        <v>53</v>
      </c>
      <c r="C172" s="46">
        <v>1995.3304355999999</v>
      </c>
      <c r="D172" s="42" t="s">
        <v>36</v>
      </c>
      <c r="E172" s="42" t="s">
        <v>18</v>
      </c>
      <c r="F172" s="61">
        <v>0</v>
      </c>
      <c r="G172" s="46">
        <v>50</v>
      </c>
      <c r="H172" s="46">
        <v>1945.3304355999999</v>
      </c>
      <c r="K172" t="s">
        <v>121</v>
      </c>
      <c r="L172" t="s">
        <v>156</v>
      </c>
    </row>
    <row r="173" spans="1:45" x14ac:dyDescent="0.3">
      <c r="B173" s="42" t="s">
        <v>52</v>
      </c>
      <c r="C173" s="46">
        <v>1995.5262299999999</v>
      </c>
      <c r="D173" s="42" t="s">
        <v>36</v>
      </c>
      <c r="E173" s="42" t="s">
        <v>18</v>
      </c>
      <c r="F173" s="61">
        <v>0</v>
      </c>
      <c r="G173" s="46">
        <v>50</v>
      </c>
      <c r="H173" s="46">
        <v>1945.5262299999999</v>
      </c>
      <c r="K173" t="s">
        <v>122</v>
      </c>
      <c r="L173" t="s">
        <v>173</v>
      </c>
    </row>
    <row r="174" spans="1:45" x14ac:dyDescent="0.3">
      <c r="A174" s="41"/>
      <c r="B174" s="42" t="s">
        <v>54</v>
      </c>
      <c r="C174" s="46">
        <v>1997.6833999999999</v>
      </c>
      <c r="D174" s="42" t="s">
        <v>36</v>
      </c>
      <c r="E174" s="42" t="s">
        <v>18</v>
      </c>
      <c r="F174" s="61">
        <v>0</v>
      </c>
      <c r="G174" s="46">
        <v>0</v>
      </c>
      <c r="H174" s="46">
        <v>1997.6833999999999</v>
      </c>
      <c r="K174" t="s">
        <v>125</v>
      </c>
      <c r="L174" t="s">
        <v>209</v>
      </c>
    </row>
    <row r="175" spans="1:45" x14ac:dyDescent="0.3">
      <c r="B175" s="42" t="s">
        <v>112</v>
      </c>
      <c r="C175" s="46">
        <v>2035.42499</v>
      </c>
      <c r="D175" s="42" t="s">
        <v>36</v>
      </c>
      <c r="E175" s="42" t="s">
        <v>213</v>
      </c>
      <c r="F175" s="61">
        <v>0</v>
      </c>
      <c r="G175" s="46">
        <v>0</v>
      </c>
      <c r="H175" s="46">
        <v>2035.42499</v>
      </c>
      <c r="K175" t="s">
        <v>126</v>
      </c>
      <c r="L175" t="s">
        <v>110</v>
      </c>
      <c r="T175" s="40" t="s">
        <v>117</v>
      </c>
      <c r="U175" t="s">
        <v>44</v>
      </c>
      <c r="V175" t="s">
        <v>207</v>
      </c>
      <c r="W175" t="s">
        <v>208</v>
      </c>
      <c r="X175" t="s">
        <v>48</v>
      </c>
      <c r="Y175" t="s">
        <v>50</v>
      </c>
      <c r="Z175" t="s">
        <v>52</v>
      </c>
      <c r="AA175" t="s">
        <v>53</v>
      </c>
      <c r="AB175" t="s">
        <v>54</v>
      </c>
      <c r="AC175" t="s">
        <v>55</v>
      </c>
      <c r="AD175" t="s">
        <v>56</v>
      </c>
      <c r="AE175" t="s">
        <v>57</v>
      </c>
      <c r="AF175" t="s">
        <v>169</v>
      </c>
      <c r="AG175" t="s">
        <v>171</v>
      </c>
      <c r="AH175" t="s">
        <v>111</v>
      </c>
      <c r="AI175" t="s">
        <v>112</v>
      </c>
      <c r="AJ175" t="s">
        <v>59</v>
      </c>
      <c r="AK175" t="s">
        <v>72</v>
      </c>
      <c r="AL175" t="s">
        <v>106</v>
      </c>
      <c r="AM175" t="s">
        <v>60</v>
      </c>
      <c r="AN175" t="s">
        <v>73</v>
      </c>
      <c r="AO175" t="s">
        <v>200</v>
      </c>
    </row>
    <row r="176" spans="1:45" x14ac:dyDescent="0.3">
      <c r="B176" s="42" t="s">
        <v>55</v>
      </c>
      <c r="C176" s="46">
        <v>2046.6319999999998</v>
      </c>
      <c r="D176" s="42" t="s">
        <v>40</v>
      </c>
      <c r="E176" s="42" t="s">
        <v>18</v>
      </c>
      <c r="F176" s="61">
        <v>0.02</v>
      </c>
      <c r="G176" s="46">
        <v>100</v>
      </c>
      <c r="H176" s="46">
        <v>1905.6993599999998</v>
      </c>
      <c r="K176" t="s">
        <v>203</v>
      </c>
      <c r="L176" t="s">
        <v>202</v>
      </c>
      <c r="T176" s="40" t="s">
        <v>76</v>
      </c>
      <c r="U176">
        <v>2193.7680599999999</v>
      </c>
      <c r="V176">
        <v>2199.2013545999998</v>
      </c>
      <c r="W176">
        <v>2120.0269940999997</v>
      </c>
      <c r="X176">
        <v>2845.8355399999996</v>
      </c>
      <c r="Y176">
        <v>2496.8320220000005</v>
      </c>
      <c r="Z176">
        <v>1995.5262299999999</v>
      </c>
      <c r="AA176">
        <v>1995.3304355999999</v>
      </c>
      <c r="AB176">
        <v>1997.6833999999999</v>
      </c>
      <c r="AC176">
        <v>2046.6319999999998</v>
      </c>
      <c r="AD176">
        <v>2130.5786399999997</v>
      </c>
      <c r="AE176">
        <v>2203.1583999999998</v>
      </c>
      <c r="AF176">
        <v>2184.7941499999997</v>
      </c>
      <c r="AG176">
        <v>1984.7941499999997</v>
      </c>
      <c r="AH176">
        <v>1994.5838699999999</v>
      </c>
      <c r="AI176">
        <v>2035.42499</v>
      </c>
      <c r="AJ176">
        <v>2326.5819280000001</v>
      </c>
      <c r="AK176">
        <v>2223.4635439999997</v>
      </c>
      <c r="AL176">
        <v>2352.687848</v>
      </c>
      <c r="AM176">
        <v>1843.0788000000002</v>
      </c>
      <c r="AN176">
        <v>2672.88382</v>
      </c>
      <c r="AO176">
        <v>1847.7662499999999</v>
      </c>
    </row>
    <row r="177" spans="1:41" x14ac:dyDescent="0.3">
      <c r="A177" s="41"/>
      <c r="B177" s="42" t="s">
        <v>208</v>
      </c>
      <c r="C177" s="46">
        <v>2120.0269940999997</v>
      </c>
      <c r="D177" s="42" t="s">
        <v>36</v>
      </c>
      <c r="E177" s="42" t="s">
        <v>18</v>
      </c>
      <c r="F177" s="61">
        <v>0</v>
      </c>
      <c r="G177" s="46">
        <v>0</v>
      </c>
      <c r="H177" s="46">
        <v>2120.0269940999997</v>
      </c>
      <c r="K177" t="s">
        <v>213</v>
      </c>
      <c r="L177" t="s">
        <v>210</v>
      </c>
      <c r="T177" s="40" t="s">
        <v>77</v>
      </c>
      <c r="U177" t="s">
        <v>36</v>
      </c>
      <c r="V177" t="s">
        <v>127</v>
      </c>
      <c r="W177" t="s">
        <v>36</v>
      </c>
      <c r="X177" t="s">
        <v>36</v>
      </c>
      <c r="Y177" t="s">
        <v>36</v>
      </c>
      <c r="Z177" t="s">
        <v>36</v>
      </c>
      <c r="AA177" t="s">
        <v>36</v>
      </c>
      <c r="AB177" t="s">
        <v>36</v>
      </c>
      <c r="AC177" t="s">
        <v>40</v>
      </c>
      <c r="AD177" t="s">
        <v>42</v>
      </c>
      <c r="AE177" t="s">
        <v>36</v>
      </c>
      <c r="AF177" t="s">
        <v>36</v>
      </c>
      <c r="AG177" t="s">
        <v>40</v>
      </c>
      <c r="AH177" t="s">
        <v>100</v>
      </c>
      <c r="AI177" t="s">
        <v>36</v>
      </c>
      <c r="AJ177" t="s">
        <v>36</v>
      </c>
      <c r="AK177" t="s">
        <v>127</v>
      </c>
      <c r="AL177" t="s">
        <v>36</v>
      </c>
      <c r="AM177" t="s">
        <v>36</v>
      </c>
      <c r="AN177" t="s">
        <v>116</v>
      </c>
      <c r="AO177" t="s">
        <v>36</v>
      </c>
    </row>
    <row r="178" spans="1:41" x14ac:dyDescent="0.3">
      <c r="B178" s="42" t="s">
        <v>56</v>
      </c>
      <c r="C178" s="46">
        <v>2130.5786399999997</v>
      </c>
      <c r="D178" s="42" t="s">
        <v>42</v>
      </c>
      <c r="E178" s="42" t="s">
        <v>121</v>
      </c>
      <c r="F178" s="61">
        <v>0.03</v>
      </c>
      <c r="G178" s="46">
        <v>0</v>
      </c>
      <c r="H178" s="46">
        <v>2066.6612807999995</v>
      </c>
      <c r="T178" s="40" t="s">
        <v>118</v>
      </c>
      <c r="U178" t="s">
        <v>18</v>
      </c>
      <c r="V178" t="s">
        <v>18</v>
      </c>
      <c r="W178" t="s">
        <v>18</v>
      </c>
      <c r="X178" t="s">
        <v>18</v>
      </c>
      <c r="Y178" t="s">
        <v>18</v>
      </c>
      <c r="Z178" t="s">
        <v>18</v>
      </c>
      <c r="AA178" t="s">
        <v>18</v>
      </c>
      <c r="AB178" t="s">
        <v>18</v>
      </c>
      <c r="AC178" t="s">
        <v>18</v>
      </c>
      <c r="AD178" t="s">
        <v>121</v>
      </c>
      <c r="AE178" t="s">
        <v>18</v>
      </c>
      <c r="AF178" t="s">
        <v>18</v>
      </c>
      <c r="AG178" t="s">
        <v>122</v>
      </c>
      <c r="AH178" t="s">
        <v>125</v>
      </c>
      <c r="AI178" t="s">
        <v>213</v>
      </c>
      <c r="AJ178" t="s">
        <v>18</v>
      </c>
      <c r="AK178" t="s">
        <v>18</v>
      </c>
      <c r="AL178" t="s">
        <v>18</v>
      </c>
      <c r="AM178" t="s">
        <v>126</v>
      </c>
      <c r="AN178" t="s">
        <v>161</v>
      </c>
      <c r="AO178" t="s">
        <v>203</v>
      </c>
    </row>
    <row r="179" spans="1:41" x14ac:dyDescent="0.3">
      <c r="B179" s="42" t="s">
        <v>169</v>
      </c>
      <c r="C179" s="46">
        <v>2184.7941499999997</v>
      </c>
      <c r="D179" s="42" t="s">
        <v>36</v>
      </c>
      <c r="E179" s="42" t="s">
        <v>18</v>
      </c>
      <c r="F179" s="61">
        <v>0</v>
      </c>
      <c r="G179" s="46">
        <v>0</v>
      </c>
      <c r="H179" s="46">
        <v>2184.7941499999997</v>
      </c>
      <c r="T179" s="40" t="s">
        <v>195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0.02</v>
      </c>
      <c r="AD179">
        <v>0.03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</row>
    <row r="180" spans="1:41" x14ac:dyDescent="0.3">
      <c r="B180" s="42" t="s">
        <v>44</v>
      </c>
      <c r="C180" s="46">
        <v>2193.7680599999999</v>
      </c>
      <c r="D180" s="42" t="s">
        <v>36</v>
      </c>
      <c r="E180" s="42" t="s">
        <v>18</v>
      </c>
      <c r="F180" s="61">
        <v>0</v>
      </c>
      <c r="G180" s="46">
        <v>0</v>
      </c>
      <c r="H180" s="46">
        <v>2193.7680599999999</v>
      </c>
      <c r="T180" s="57" t="s">
        <v>196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50</v>
      </c>
      <c r="AA180">
        <v>50</v>
      </c>
      <c r="AB180">
        <v>0</v>
      </c>
      <c r="AC180">
        <v>100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</row>
    <row r="181" spans="1:41" x14ac:dyDescent="0.3">
      <c r="B181" s="42" t="s">
        <v>207</v>
      </c>
      <c r="C181" s="46">
        <v>2199.2013545999998</v>
      </c>
      <c r="D181" s="42" t="s">
        <v>127</v>
      </c>
      <c r="E181" s="42" t="s">
        <v>18</v>
      </c>
      <c r="F181" s="61">
        <v>0</v>
      </c>
      <c r="G181" s="46">
        <v>0</v>
      </c>
      <c r="H181" s="46">
        <v>2199.2013545999998</v>
      </c>
      <c r="T181" s="57" t="s">
        <v>197</v>
      </c>
      <c r="U181">
        <v>2193.7680599999999</v>
      </c>
      <c r="V181">
        <v>2199.2013545999998</v>
      </c>
      <c r="W181">
        <v>2120.0269940999997</v>
      </c>
      <c r="X181">
        <v>2845.8355399999996</v>
      </c>
      <c r="Y181">
        <v>2496.8320220000005</v>
      </c>
      <c r="Z181">
        <v>1945.5262299999999</v>
      </c>
      <c r="AA181">
        <v>1945.3304355999999</v>
      </c>
      <c r="AB181">
        <v>1997.6833999999999</v>
      </c>
      <c r="AC181">
        <v>1905.6993599999998</v>
      </c>
      <c r="AD181">
        <v>2066.6612807999995</v>
      </c>
      <c r="AE181">
        <v>2203.1583999999998</v>
      </c>
      <c r="AF181">
        <v>2184.7941499999997</v>
      </c>
      <c r="AG181">
        <v>1984.7941499999997</v>
      </c>
      <c r="AH181">
        <v>1994.5838699999999</v>
      </c>
      <c r="AI181">
        <v>2035.42499</v>
      </c>
      <c r="AJ181">
        <v>2326.5819280000001</v>
      </c>
      <c r="AK181">
        <v>2223.4635439999997</v>
      </c>
      <c r="AL181">
        <v>2352.687848</v>
      </c>
      <c r="AM181">
        <v>1843.0788000000002</v>
      </c>
      <c r="AN181">
        <v>2672.88382</v>
      </c>
      <c r="AO181">
        <v>1847.7662499999999</v>
      </c>
    </row>
    <row r="182" spans="1:41" x14ac:dyDescent="0.3">
      <c r="B182" s="42" t="s">
        <v>57</v>
      </c>
      <c r="C182" s="46">
        <v>2203.1583999999998</v>
      </c>
      <c r="D182" s="42" t="s">
        <v>36</v>
      </c>
      <c r="E182" s="42" t="s">
        <v>18</v>
      </c>
      <c r="F182" s="61">
        <v>0</v>
      </c>
      <c r="G182" s="46">
        <v>0</v>
      </c>
      <c r="H182" s="46">
        <v>2203.1583999999998</v>
      </c>
    </row>
    <row r="183" spans="1:41" x14ac:dyDescent="0.3">
      <c r="B183" s="42" t="s">
        <v>72</v>
      </c>
      <c r="C183" s="46">
        <v>2223.4635439999997</v>
      </c>
      <c r="D183" s="42" t="s">
        <v>127</v>
      </c>
      <c r="E183" s="42" t="s">
        <v>18</v>
      </c>
      <c r="F183" s="61">
        <v>0</v>
      </c>
      <c r="G183" s="46">
        <v>0</v>
      </c>
      <c r="H183" s="46">
        <v>2223.4635439999997</v>
      </c>
    </row>
    <row r="184" spans="1:41" x14ac:dyDescent="0.3">
      <c r="B184" s="42" t="s">
        <v>59</v>
      </c>
      <c r="C184" s="46">
        <v>2326.5819280000001</v>
      </c>
      <c r="D184" s="42" t="s">
        <v>36</v>
      </c>
      <c r="E184" s="42" t="s">
        <v>18</v>
      </c>
      <c r="F184" s="61">
        <v>0</v>
      </c>
      <c r="G184" s="46">
        <v>0</v>
      </c>
      <c r="H184" s="46">
        <v>2326.5819280000001</v>
      </c>
    </row>
    <row r="185" spans="1:41" x14ac:dyDescent="0.3">
      <c r="B185" s="42" t="s">
        <v>106</v>
      </c>
      <c r="C185" s="46">
        <v>2352.687848</v>
      </c>
      <c r="D185" s="42" t="s">
        <v>36</v>
      </c>
      <c r="E185" s="42" t="s">
        <v>18</v>
      </c>
      <c r="F185" s="61">
        <v>0</v>
      </c>
      <c r="G185" s="46">
        <v>0</v>
      </c>
      <c r="H185" s="46">
        <v>2352.687848</v>
      </c>
    </row>
    <row r="186" spans="1:41" x14ac:dyDescent="0.3">
      <c r="B186" s="42" t="s">
        <v>50</v>
      </c>
      <c r="C186" s="46">
        <v>2496.8320220000005</v>
      </c>
      <c r="D186" s="42" t="s">
        <v>36</v>
      </c>
      <c r="E186" s="42" t="s">
        <v>18</v>
      </c>
      <c r="F186" s="61">
        <v>0</v>
      </c>
      <c r="G186" s="46">
        <v>0</v>
      </c>
      <c r="H186" s="46">
        <v>2496.8320220000005</v>
      </c>
    </row>
    <row r="187" spans="1:41" x14ac:dyDescent="0.3">
      <c r="B187" s="42" t="s">
        <v>73</v>
      </c>
      <c r="C187" s="46">
        <v>2672.88382</v>
      </c>
      <c r="D187" s="42" t="s">
        <v>116</v>
      </c>
      <c r="E187" s="42" t="s">
        <v>161</v>
      </c>
      <c r="F187" s="61">
        <v>0</v>
      </c>
      <c r="G187" s="46">
        <v>0</v>
      </c>
      <c r="H187" s="46">
        <v>2672.88382</v>
      </c>
    </row>
    <row r="188" spans="1:41" x14ac:dyDescent="0.3">
      <c r="B188" s="42" t="s">
        <v>48</v>
      </c>
      <c r="C188" s="46">
        <v>2845.8355399999996</v>
      </c>
      <c r="D188" s="42" t="s">
        <v>36</v>
      </c>
      <c r="E188" s="42" t="s">
        <v>18</v>
      </c>
      <c r="F188" s="61">
        <v>0</v>
      </c>
      <c r="G188" s="46">
        <v>0</v>
      </c>
      <c r="H188" s="46">
        <v>2845.8355399999996</v>
      </c>
    </row>
    <row r="190" spans="1:41" x14ac:dyDescent="0.3">
      <c r="C190" s="41"/>
      <c r="F190" s="68"/>
      <c r="G190" s="41"/>
      <c r="H190" s="41"/>
    </row>
    <row r="191" spans="1:41" x14ac:dyDescent="0.3">
      <c r="C191" s="41"/>
      <c r="F191" s="68"/>
      <c r="G191" s="41"/>
      <c r="H191" s="41"/>
    </row>
    <row r="192" spans="1:41" x14ac:dyDescent="0.3">
      <c r="C192" s="41"/>
      <c r="F192" s="68"/>
      <c r="G192" s="41"/>
      <c r="H192" s="41"/>
    </row>
    <row r="193" spans="1:26" x14ac:dyDescent="0.3">
      <c r="C193" s="41"/>
      <c r="F193" s="68"/>
      <c r="G193" s="41"/>
      <c r="H193" s="41"/>
    </row>
    <row r="194" spans="1:26" x14ac:dyDescent="0.3">
      <c r="C194" s="41"/>
      <c r="F194" s="68"/>
      <c r="G194" s="41"/>
      <c r="H194" s="41"/>
    </row>
    <row r="195" spans="1:26" x14ac:dyDescent="0.3">
      <c r="C195" s="41"/>
      <c r="F195" s="64"/>
      <c r="G195" s="41"/>
      <c r="H195" s="41"/>
    </row>
    <row r="196" spans="1:26" x14ac:dyDescent="0.3">
      <c r="C196" s="41"/>
      <c r="F196" s="64"/>
      <c r="G196" s="41"/>
      <c r="H196" s="41"/>
    </row>
    <row r="197" spans="1:26" x14ac:dyDescent="0.3">
      <c r="C197" s="41"/>
      <c r="F197" s="64"/>
      <c r="G197" s="41"/>
      <c r="H197" s="41"/>
    </row>
    <row r="198" spans="1:26" x14ac:dyDescent="0.3">
      <c r="C198" s="41"/>
      <c r="F198" s="64"/>
      <c r="G198" s="41"/>
      <c r="H198" s="41"/>
    </row>
    <row r="199" spans="1:26" x14ac:dyDescent="0.3">
      <c r="C199" s="41"/>
      <c r="F199" s="64"/>
      <c r="G199" s="41"/>
      <c r="H199" s="41"/>
    </row>
    <row r="200" spans="1:26" x14ac:dyDescent="0.3">
      <c r="B200" s="52" t="s">
        <v>141</v>
      </c>
      <c r="C200" s="62" t="s">
        <v>140</v>
      </c>
      <c r="D200" s="52"/>
      <c r="E200" s="52"/>
      <c r="F200" s="65"/>
      <c r="G200" s="62"/>
      <c r="H200" s="6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U200" s="52"/>
      <c r="V200" s="52"/>
      <c r="W200" s="52"/>
      <c r="X200" s="52"/>
      <c r="Y200" s="52"/>
      <c r="Z200" s="52"/>
    </row>
    <row r="201" spans="1:26" x14ac:dyDescent="0.3">
      <c r="C201" s="41"/>
      <c r="F201" s="64"/>
      <c r="G201" s="41"/>
      <c r="H201" s="41"/>
    </row>
    <row r="202" spans="1:26" x14ac:dyDescent="0.3">
      <c r="B202" s="80" t="s">
        <v>117</v>
      </c>
      <c r="C202" s="81" t="s">
        <v>76</v>
      </c>
      <c r="D202" s="80" t="s">
        <v>77</v>
      </c>
      <c r="E202" s="80" t="s">
        <v>118</v>
      </c>
      <c r="F202" s="82" t="s">
        <v>195</v>
      </c>
      <c r="G202" s="81" t="s">
        <v>196</v>
      </c>
      <c r="H202" s="81" t="s">
        <v>197</v>
      </c>
    </row>
    <row r="203" spans="1:26" x14ac:dyDescent="0.3">
      <c r="B203" s="42" t="s">
        <v>67</v>
      </c>
      <c r="C203" s="46">
        <v>2600.1499999999996</v>
      </c>
      <c r="D203" s="42" t="s">
        <v>36</v>
      </c>
      <c r="E203" s="42" t="str">
        <f>VLOOKUP(B203,'Plans terms &amp; discounts'!A:D,4,FALSE)</f>
        <v>.</v>
      </c>
      <c r="F203" s="61">
        <v>0</v>
      </c>
      <c r="G203" s="46">
        <v>0</v>
      </c>
      <c r="H203" s="46">
        <v>2600.1499999999996</v>
      </c>
    </row>
    <row r="204" spans="1:26" x14ac:dyDescent="0.3">
      <c r="A204" s="41"/>
      <c r="B204" s="42" t="s">
        <v>71</v>
      </c>
      <c r="C204" s="46">
        <v>2642.7819999999997</v>
      </c>
      <c r="D204" s="42" t="s">
        <v>36</v>
      </c>
      <c r="E204" s="42" t="str">
        <f>VLOOKUP(B204,'Plans terms &amp; discounts'!A:D,4,FALSE)</f>
        <v>DISC-08</v>
      </c>
      <c r="F204" s="61">
        <v>0</v>
      </c>
      <c r="G204" s="46">
        <v>0</v>
      </c>
      <c r="H204" s="46">
        <v>2642.7819999999997</v>
      </c>
    </row>
    <row r="205" spans="1:26" x14ac:dyDescent="0.3">
      <c r="A205" s="41"/>
      <c r="B205" s="42" t="s">
        <v>66</v>
      </c>
      <c r="C205" s="46">
        <v>2727.0984999999996</v>
      </c>
      <c r="D205" s="42" t="s">
        <v>36</v>
      </c>
      <c r="E205" s="42" t="str">
        <f>VLOOKUP(B205,'Plans terms &amp; discounts'!A:D,4,FALSE)</f>
        <v>.</v>
      </c>
      <c r="F205" s="61">
        <v>0</v>
      </c>
      <c r="G205" s="46">
        <v>50</v>
      </c>
      <c r="H205" s="46">
        <v>2677.0984999999996</v>
      </c>
    </row>
    <row r="206" spans="1:26" x14ac:dyDescent="0.3">
      <c r="A206" s="41"/>
      <c r="B206" s="42" t="s">
        <v>1</v>
      </c>
      <c r="C206" s="46">
        <v>2774.6750579999998</v>
      </c>
      <c r="D206" s="42" t="s">
        <v>36</v>
      </c>
      <c r="E206" s="42" t="str">
        <f>VLOOKUP(B206,'Plans terms &amp; discounts'!A:D,4,FALSE)</f>
        <v>.</v>
      </c>
      <c r="F206" s="61">
        <v>0</v>
      </c>
      <c r="G206" s="46">
        <v>50</v>
      </c>
      <c r="H206" s="46">
        <v>2724.6750579999998</v>
      </c>
    </row>
    <row r="207" spans="1:26" x14ac:dyDescent="0.3">
      <c r="B207" s="42" t="s">
        <v>172</v>
      </c>
      <c r="C207" s="46">
        <v>2835.8999499999995</v>
      </c>
      <c r="D207" s="42" t="s">
        <v>40</v>
      </c>
      <c r="E207" s="42" t="str">
        <f>VLOOKUP(B207,'Plans terms &amp; discounts'!A:D,4,FALSE)</f>
        <v>DISC-04</v>
      </c>
      <c r="F207" s="61">
        <v>0</v>
      </c>
      <c r="G207" s="46">
        <v>0</v>
      </c>
      <c r="H207" s="46">
        <v>2835.8999499999995</v>
      </c>
    </row>
    <row r="208" spans="1:26" x14ac:dyDescent="0.3">
      <c r="B208" s="42" t="s">
        <v>205</v>
      </c>
      <c r="C208" s="46">
        <v>2902.0240570000001</v>
      </c>
      <c r="D208" s="42" t="s">
        <v>36</v>
      </c>
      <c r="E208" s="42" t="str">
        <f>VLOOKUP(B208,'Plans terms &amp; discounts'!A:D,4,FALSE)</f>
        <v>.</v>
      </c>
      <c r="F208" s="61">
        <v>0</v>
      </c>
      <c r="G208" s="46">
        <v>0</v>
      </c>
      <c r="H208" s="46">
        <v>2902.0240570000001</v>
      </c>
    </row>
    <row r="209" spans="1:41" x14ac:dyDescent="0.3">
      <c r="B209" s="42" t="s">
        <v>99</v>
      </c>
      <c r="C209" s="46">
        <v>2916.7909499999996</v>
      </c>
      <c r="D209" s="42" t="s">
        <v>100</v>
      </c>
      <c r="E209" s="42" t="str">
        <f>VLOOKUP(B209,'Plans terms &amp; discounts'!A:D,4,FALSE)</f>
        <v>DISC-07</v>
      </c>
      <c r="F209" s="61">
        <v>0</v>
      </c>
      <c r="G209" s="46">
        <v>0</v>
      </c>
      <c r="H209" s="46">
        <v>2916.7909499999996</v>
      </c>
      <c r="K209" t="s">
        <v>121</v>
      </c>
      <c r="L209" t="s">
        <v>156</v>
      </c>
      <c r="T209" s="40" t="s">
        <v>117</v>
      </c>
      <c r="U209" t="s">
        <v>0</v>
      </c>
      <c r="V209" t="s">
        <v>206</v>
      </c>
      <c r="W209" t="s">
        <v>205</v>
      </c>
      <c r="X209" t="s">
        <v>63</v>
      </c>
      <c r="Y209" t="s">
        <v>65</v>
      </c>
      <c r="Z209" t="s">
        <v>66</v>
      </c>
      <c r="AA209" t="s">
        <v>1</v>
      </c>
      <c r="AB209" t="s">
        <v>67</v>
      </c>
      <c r="AC209" t="s">
        <v>68</v>
      </c>
      <c r="AD209" t="s">
        <v>41</v>
      </c>
      <c r="AE209" t="s">
        <v>69</v>
      </c>
      <c r="AF209" t="s">
        <v>170</v>
      </c>
      <c r="AG209" t="s">
        <v>172</v>
      </c>
      <c r="AH209" t="s">
        <v>99</v>
      </c>
      <c r="AI209" t="s">
        <v>98</v>
      </c>
      <c r="AJ209" t="s">
        <v>70</v>
      </c>
      <c r="AK209" t="s">
        <v>74</v>
      </c>
      <c r="AL209" t="s">
        <v>105</v>
      </c>
      <c r="AM209" t="s">
        <v>71</v>
      </c>
      <c r="AN209" t="s">
        <v>75</v>
      </c>
      <c r="AO209" t="s">
        <v>198</v>
      </c>
    </row>
    <row r="210" spans="1:41" x14ac:dyDescent="0.3">
      <c r="B210" s="42" t="s">
        <v>0</v>
      </c>
      <c r="C210" s="46">
        <v>2933.6798999999992</v>
      </c>
      <c r="D210" s="42" t="s">
        <v>36</v>
      </c>
      <c r="E210" s="42" t="str">
        <f>VLOOKUP(B210,'Plans terms &amp; discounts'!A:D,4,FALSE)</f>
        <v>.</v>
      </c>
      <c r="F210" s="61">
        <v>0</v>
      </c>
      <c r="G210" s="46">
        <v>0</v>
      </c>
      <c r="H210" s="46">
        <v>2933.6798999999992</v>
      </c>
      <c r="K210" t="s">
        <v>122</v>
      </c>
      <c r="L210" t="s">
        <v>173</v>
      </c>
      <c r="T210" s="40" t="s">
        <v>76</v>
      </c>
      <c r="U210">
        <v>2933.6798999999992</v>
      </c>
      <c r="V210">
        <v>3066.1702270000005</v>
      </c>
      <c r="W210">
        <v>2902.0240570000001</v>
      </c>
      <c r="X210">
        <v>3740.8637499999995</v>
      </c>
      <c r="Y210">
        <v>3417.7376699999991</v>
      </c>
      <c r="Z210">
        <v>2727.0984999999996</v>
      </c>
      <c r="AA210">
        <v>2774.6750579999998</v>
      </c>
      <c r="AB210">
        <v>2600.1499999999996</v>
      </c>
      <c r="AC210">
        <v>3006.9625000000001</v>
      </c>
      <c r="AD210">
        <v>3097.1115500000001</v>
      </c>
      <c r="AE210">
        <v>3000.6780000000003</v>
      </c>
      <c r="AF210">
        <v>3035.8999499999995</v>
      </c>
      <c r="AG210">
        <v>2835.8999499999995</v>
      </c>
      <c r="AH210">
        <v>2916.7909499999996</v>
      </c>
      <c r="AI210">
        <v>2939.3346499999998</v>
      </c>
      <c r="AJ210">
        <v>3098.5373449999997</v>
      </c>
      <c r="AK210">
        <v>3035.967455</v>
      </c>
      <c r="AL210">
        <v>3201.7574349999995</v>
      </c>
      <c r="AM210">
        <v>2642.7819999999997</v>
      </c>
      <c r="AN210">
        <v>3772.0206999999996</v>
      </c>
      <c r="AO210">
        <v>2542.1894000000002</v>
      </c>
    </row>
    <row r="211" spans="1:41" x14ac:dyDescent="0.3">
      <c r="A211" s="41"/>
      <c r="B211" s="42" t="s">
        <v>98</v>
      </c>
      <c r="C211" s="46">
        <v>2939.3346499999998</v>
      </c>
      <c r="D211" s="42" t="s">
        <v>36</v>
      </c>
      <c r="E211" s="42" t="str">
        <f>VLOOKUP(B211,'Plans terms &amp; discounts'!A:D,4,FALSE)</f>
        <v>DISC-10</v>
      </c>
      <c r="F211" s="61">
        <v>0</v>
      </c>
      <c r="G211" s="46">
        <v>0</v>
      </c>
      <c r="H211" s="46">
        <v>2939.3346499999998</v>
      </c>
      <c r="K211" t="s">
        <v>125</v>
      </c>
      <c r="L211" t="s">
        <v>209</v>
      </c>
      <c r="T211" s="40" t="s">
        <v>77</v>
      </c>
      <c r="U211" t="s">
        <v>36</v>
      </c>
      <c r="V211" t="s">
        <v>127</v>
      </c>
      <c r="W211" t="s">
        <v>36</v>
      </c>
      <c r="X211" t="s">
        <v>36</v>
      </c>
      <c r="Y211" t="s">
        <v>36</v>
      </c>
      <c r="Z211" t="s">
        <v>36</v>
      </c>
      <c r="AA211" t="s">
        <v>36</v>
      </c>
      <c r="AB211" t="s">
        <v>36</v>
      </c>
      <c r="AC211" t="s">
        <v>40</v>
      </c>
      <c r="AD211" t="s">
        <v>42</v>
      </c>
      <c r="AE211" t="s">
        <v>36</v>
      </c>
      <c r="AF211" t="s">
        <v>36</v>
      </c>
      <c r="AG211" t="s">
        <v>40</v>
      </c>
      <c r="AH211" t="s">
        <v>100</v>
      </c>
      <c r="AI211" t="s">
        <v>36</v>
      </c>
      <c r="AJ211" t="s">
        <v>36</v>
      </c>
      <c r="AK211" t="s">
        <v>127</v>
      </c>
      <c r="AL211" t="s">
        <v>36</v>
      </c>
      <c r="AM211" t="s">
        <v>36</v>
      </c>
      <c r="AN211" t="s">
        <v>116</v>
      </c>
      <c r="AO211" t="s">
        <v>18</v>
      </c>
    </row>
    <row r="212" spans="1:41" x14ac:dyDescent="0.3">
      <c r="A212" s="41"/>
      <c r="B212" s="42" t="s">
        <v>69</v>
      </c>
      <c r="C212" s="46">
        <v>3000.6780000000003</v>
      </c>
      <c r="D212" s="42" t="s">
        <v>36</v>
      </c>
      <c r="E212" s="42" t="str">
        <f>VLOOKUP(B212,'Plans terms &amp; discounts'!A:D,4,FALSE)</f>
        <v>.</v>
      </c>
      <c r="F212" s="61">
        <v>0</v>
      </c>
      <c r="G212" s="46">
        <v>0</v>
      </c>
      <c r="H212" s="46">
        <v>3000.6780000000003</v>
      </c>
      <c r="K212" t="s">
        <v>126</v>
      </c>
      <c r="L212" t="s">
        <v>110</v>
      </c>
      <c r="T212" s="40" t="s">
        <v>118</v>
      </c>
      <c r="U212">
        <v>0</v>
      </c>
      <c r="V212" t="s">
        <v>18</v>
      </c>
      <c r="W212" t="s">
        <v>18</v>
      </c>
      <c r="X212" t="s">
        <v>18</v>
      </c>
      <c r="Y212" t="s">
        <v>18</v>
      </c>
      <c r="Z212" t="s">
        <v>18</v>
      </c>
      <c r="AA212" t="s">
        <v>18</v>
      </c>
      <c r="AB212" t="s">
        <v>18</v>
      </c>
      <c r="AC212" t="s">
        <v>18</v>
      </c>
      <c r="AD212" t="s">
        <v>121</v>
      </c>
      <c r="AE212" t="s">
        <v>18</v>
      </c>
      <c r="AF212" t="s">
        <v>18</v>
      </c>
      <c r="AG212" t="s">
        <v>122</v>
      </c>
      <c r="AH212" t="s">
        <v>125</v>
      </c>
      <c r="AI212" t="s">
        <v>211</v>
      </c>
      <c r="AJ212" t="s">
        <v>18</v>
      </c>
      <c r="AK212" t="s">
        <v>18</v>
      </c>
      <c r="AL212" t="s">
        <v>18</v>
      </c>
      <c r="AM212" t="s">
        <v>126</v>
      </c>
      <c r="AN212" t="s">
        <v>161</v>
      </c>
      <c r="AO212" t="s">
        <v>203</v>
      </c>
    </row>
    <row r="213" spans="1:41" x14ac:dyDescent="0.3">
      <c r="A213" s="41"/>
      <c r="B213" s="42" t="s">
        <v>68</v>
      </c>
      <c r="C213" s="46">
        <v>3006.9625000000001</v>
      </c>
      <c r="D213" s="42" t="s">
        <v>40</v>
      </c>
      <c r="E213" s="42" t="str">
        <f>VLOOKUP(B213,'Plans terms &amp; discounts'!A:D,4,FALSE)</f>
        <v>.</v>
      </c>
      <c r="F213" s="61">
        <v>0.02</v>
      </c>
      <c r="G213" s="46">
        <v>100</v>
      </c>
      <c r="H213" s="46">
        <v>2846.8232499999999</v>
      </c>
      <c r="K213" t="s">
        <v>203</v>
      </c>
      <c r="L213" t="s">
        <v>202</v>
      </c>
      <c r="T213" s="40" t="s">
        <v>195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0.02</v>
      </c>
      <c r="AD213">
        <v>0.03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</row>
    <row r="214" spans="1:41" x14ac:dyDescent="0.3">
      <c r="A214" s="41"/>
      <c r="B214" s="42" t="s">
        <v>170</v>
      </c>
      <c r="C214" s="46">
        <v>3035.8999499999995</v>
      </c>
      <c r="D214" s="42" t="s">
        <v>36</v>
      </c>
      <c r="E214" s="42" t="str">
        <f>VLOOKUP(B214,'Plans terms &amp; discounts'!A:D,4,FALSE)</f>
        <v>.</v>
      </c>
      <c r="F214" s="61">
        <v>0</v>
      </c>
      <c r="G214" s="46">
        <v>0</v>
      </c>
      <c r="H214" s="46">
        <v>3035.8999499999995</v>
      </c>
      <c r="K214" t="s">
        <v>213</v>
      </c>
      <c r="L214" t="s">
        <v>210</v>
      </c>
      <c r="T214" s="40" t="s">
        <v>196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50</v>
      </c>
      <c r="AA214">
        <v>50</v>
      </c>
      <c r="AB214">
        <v>0</v>
      </c>
      <c r="AC214">
        <v>100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</row>
    <row r="215" spans="1:41" x14ac:dyDescent="0.3">
      <c r="A215" s="41"/>
      <c r="B215" s="42" t="s">
        <v>74</v>
      </c>
      <c r="C215" s="46">
        <v>3035.967455</v>
      </c>
      <c r="D215" s="42" t="s">
        <v>127</v>
      </c>
      <c r="E215" s="42" t="str">
        <f>VLOOKUP(B215,'Plans terms &amp; discounts'!A:D,4,FALSE)</f>
        <v>.</v>
      </c>
      <c r="F215" s="61">
        <v>0</v>
      </c>
      <c r="G215" s="46">
        <v>0</v>
      </c>
      <c r="H215" s="46">
        <v>3035.967455</v>
      </c>
      <c r="T215" s="40" t="s">
        <v>197</v>
      </c>
      <c r="U215">
        <v>2933.6798999999992</v>
      </c>
      <c r="V215">
        <v>3066.1702270000005</v>
      </c>
      <c r="W215">
        <v>2902.0240570000001</v>
      </c>
      <c r="X215">
        <v>3740.8637499999995</v>
      </c>
      <c r="Y215">
        <v>3417.7376699999991</v>
      </c>
      <c r="Z215">
        <v>2677.0984999999996</v>
      </c>
      <c r="AA215">
        <v>2724.6750579999998</v>
      </c>
      <c r="AB215">
        <v>2600.1499999999996</v>
      </c>
      <c r="AC215">
        <v>2846.8232499999999</v>
      </c>
      <c r="AD215">
        <v>3004.1982035000001</v>
      </c>
      <c r="AE215">
        <v>3000.6780000000003</v>
      </c>
      <c r="AF215">
        <v>3035.8999499999995</v>
      </c>
      <c r="AG215">
        <v>2835.8999499999995</v>
      </c>
      <c r="AH215">
        <v>2916.7909499999996</v>
      </c>
      <c r="AI215">
        <v>2939.3346499999998</v>
      </c>
      <c r="AJ215">
        <v>3098.5373449999997</v>
      </c>
      <c r="AK215">
        <v>3035.967455</v>
      </c>
      <c r="AL215">
        <v>3201.7574349999995</v>
      </c>
      <c r="AM215">
        <v>2642.7819999999997</v>
      </c>
      <c r="AN215">
        <v>3772.0206999999996</v>
      </c>
      <c r="AO215">
        <v>2542.1894000000002</v>
      </c>
    </row>
    <row r="216" spans="1:41" x14ac:dyDescent="0.3">
      <c r="A216" s="41"/>
      <c r="B216" s="42" t="s">
        <v>206</v>
      </c>
      <c r="C216" s="46">
        <v>3066.1702270000005</v>
      </c>
      <c r="D216" s="42" t="s">
        <v>127</v>
      </c>
      <c r="E216" s="42" t="str">
        <f>VLOOKUP(B216,'Plans terms &amp; discounts'!A:D,4,FALSE)</f>
        <v>.</v>
      </c>
      <c r="F216" s="61">
        <v>0</v>
      </c>
      <c r="G216" s="46">
        <v>0</v>
      </c>
      <c r="H216" s="46">
        <v>3066.1702270000005</v>
      </c>
      <c r="T216" s="40"/>
    </row>
    <row r="217" spans="1:41" x14ac:dyDescent="0.3">
      <c r="B217" s="42" t="s">
        <v>41</v>
      </c>
      <c r="C217" s="46">
        <v>3097.1115500000001</v>
      </c>
      <c r="D217" s="42" t="s">
        <v>42</v>
      </c>
      <c r="E217" s="42" t="str">
        <f>VLOOKUP(B217,'Plans terms &amp; discounts'!A:D,4,FALSE)</f>
        <v>DISC-03</v>
      </c>
      <c r="F217" s="61">
        <v>0.03</v>
      </c>
      <c r="G217" s="46">
        <v>0</v>
      </c>
      <c r="H217" s="46">
        <v>3004.1982035000001</v>
      </c>
      <c r="T217" s="40"/>
    </row>
    <row r="218" spans="1:41" x14ac:dyDescent="0.3">
      <c r="B218" s="42" t="s">
        <v>70</v>
      </c>
      <c r="C218" s="46">
        <v>3098.5373449999997</v>
      </c>
      <c r="D218" s="42" t="s">
        <v>36</v>
      </c>
      <c r="E218" s="42" t="str">
        <f>VLOOKUP(B218,'Plans terms &amp; discounts'!A:D,4,FALSE)</f>
        <v>.</v>
      </c>
      <c r="F218" s="61">
        <v>0</v>
      </c>
      <c r="G218" s="46">
        <v>0</v>
      </c>
      <c r="H218" s="46">
        <v>3098.5373449999997</v>
      </c>
      <c r="T218" s="40"/>
    </row>
    <row r="219" spans="1:41" x14ac:dyDescent="0.3">
      <c r="B219" s="42" t="s">
        <v>105</v>
      </c>
      <c r="C219" s="46">
        <v>3201.7574349999995</v>
      </c>
      <c r="D219" s="42" t="s">
        <v>36</v>
      </c>
      <c r="E219" s="42" t="str">
        <f>VLOOKUP(B219,'Plans terms &amp; discounts'!A:D,4,FALSE)</f>
        <v>.</v>
      </c>
      <c r="F219" s="61">
        <v>0</v>
      </c>
      <c r="G219" s="46">
        <v>0</v>
      </c>
      <c r="H219" s="46">
        <v>3201.7574349999995</v>
      </c>
    </row>
    <row r="220" spans="1:41" x14ac:dyDescent="0.3">
      <c r="B220" s="42" t="s">
        <v>65</v>
      </c>
      <c r="C220" s="46">
        <v>3417.7376699999991</v>
      </c>
      <c r="D220" s="42" t="s">
        <v>36</v>
      </c>
      <c r="E220" s="42" t="str">
        <f>VLOOKUP(B220,'Plans terms &amp; discounts'!A:D,4,FALSE)</f>
        <v>.</v>
      </c>
      <c r="F220" s="61">
        <v>0</v>
      </c>
      <c r="G220" s="46">
        <v>0</v>
      </c>
      <c r="H220" s="46">
        <v>3417.7376699999991</v>
      </c>
    </row>
    <row r="221" spans="1:41" x14ac:dyDescent="0.3">
      <c r="B221" s="42" t="s">
        <v>63</v>
      </c>
      <c r="C221" s="46">
        <v>3740.8637499999995</v>
      </c>
      <c r="D221" s="42" t="s">
        <v>36</v>
      </c>
      <c r="E221" s="42" t="str">
        <f>VLOOKUP(B221,'Plans terms &amp; discounts'!A:D,4,FALSE)</f>
        <v>.</v>
      </c>
      <c r="F221" s="61">
        <v>0</v>
      </c>
      <c r="G221" s="46">
        <v>0</v>
      </c>
      <c r="H221" s="46">
        <v>3740.8637499999995</v>
      </c>
    </row>
    <row r="222" spans="1:41" x14ac:dyDescent="0.3">
      <c r="A222" s="41"/>
      <c r="B222" s="42" t="s">
        <v>75</v>
      </c>
      <c r="C222" s="46">
        <v>3772.0206999999996</v>
      </c>
      <c r="D222" s="42" t="s">
        <v>116</v>
      </c>
      <c r="E222" s="42" t="str">
        <f>VLOOKUP(B222,'Plans terms &amp; discounts'!A:D,4,FALSE)</f>
        <v>BUND-02</v>
      </c>
      <c r="F222" s="61">
        <v>0</v>
      </c>
      <c r="G222" s="46">
        <v>0</v>
      </c>
      <c r="H222" s="46">
        <v>3772.0206999999996</v>
      </c>
    </row>
    <row r="224" spans="1:41" x14ac:dyDescent="0.3">
      <c r="C224" s="41"/>
      <c r="F224" s="68"/>
      <c r="G224" s="41"/>
      <c r="H224" s="41"/>
    </row>
    <row r="225" spans="2:45" x14ac:dyDescent="0.3">
      <c r="C225" s="41"/>
      <c r="F225" s="68"/>
      <c r="G225" s="41"/>
      <c r="H225" s="41"/>
    </row>
    <row r="226" spans="2:45" x14ac:dyDescent="0.3">
      <c r="C226" s="41"/>
      <c r="F226" s="68"/>
      <c r="G226" s="41"/>
      <c r="H226" s="41"/>
    </row>
    <row r="227" spans="2:45" x14ac:dyDescent="0.3">
      <c r="C227" s="41"/>
      <c r="F227" s="68"/>
      <c r="G227" s="41"/>
      <c r="H227" s="41"/>
    </row>
    <row r="228" spans="2:45" x14ac:dyDescent="0.3">
      <c r="C228" s="41"/>
      <c r="F228" s="64"/>
      <c r="G228" s="41"/>
      <c r="H228" s="41"/>
    </row>
    <row r="229" spans="2:45" x14ac:dyDescent="0.3">
      <c r="C229" s="41"/>
      <c r="F229" s="68"/>
      <c r="G229" s="41"/>
      <c r="H229" s="41"/>
    </row>
    <row r="230" spans="2:45" x14ac:dyDescent="0.3">
      <c r="C230" s="41"/>
      <c r="F230" s="68"/>
      <c r="G230" s="41"/>
      <c r="H230" s="41"/>
    </row>
    <row r="231" spans="2:45" x14ac:dyDescent="0.3">
      <c r="C231" s="41"/>
      <c r="F231" s="64"/>
      <c r="G231" s="41"/>
      <c r="H231" s="41"/>
    </row>
    <row r="232" spans="2:45" x14ac:dyDescent="0.3">
      <c r="C232" s="41"/>
      <c r="F232" s="64"/>
      <c r="G232" s="41"/>
      <c r="H232" s="41"/>
    </row>
    <row r="233" spans="2:45" x14ac:dyDescent="0.3">
      <c r="C233" s="41"/>
      <c r="F233" s="64"/>
      <c r="G233" s="41"/>
      <c r="H233" s="41"/>
    </row>
    <row r="234" spans="2:45" x14ac:dyDescent="0.3">
      <c r="C234" s="41"/>
      <c r="F234" s="64"/>
      <c r="G234" s="41"/>
      <c r="H234" s="41"/>
    </row>
    <row r="235" spans="2:45" x14ac:dyDescent="0.3">
      <c r="C235" s="41"/>
      <c r="F235" s="64"/>
      <c r="G235" s="41"/>
      <c r="H235" s="41"/>
    </row>
    <row r="236" spans="2:45" x14ac:dyDescent="0.3">
      <c r="B236" s="52" t="s">
        <v>142</v>
      </c>
      <c r="C236" s="62" t="s">
        <v>143</v>
      </c>
      <c r="D236" s="55"/>
      <c r="E236" s="52"/>
      <c r="F236" s="65"/>
      <c r="G236" s="62"/>
      <c r="H236" s="6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</row>
    <row r="237" spans="2:45" x14ac:dyDescent="0.3">
      <c r="C237" s="41"/>
      <c r="F237" s="64"/>
      <c r="G237" s="41"/>
      <c r="H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</row>
    <row r="238" spans="2:45" x14ac:dyDescent="0.3">
      <c r="B238" s="80" t="s">
        <v>117</v>
      </c>
      <c r="C238" s="81" t="s">
        <v>76</v>
      </c>
      <c r="D238" s="80" t="s">
        <v>77</v>
      </c>
      <c r="E238" s="80" t="s">
        <v>118</v>
      </c>
      <c r="F238" s="82" t="s">
        <v>195</v>
      </c>
      <c r="G238" s="81" t="s">
        <v>196</v>
      </c>
      <c r="H238" s="81" t="s">
        <v>197</v>
      </c>
    </row>
    <row r="239" spans="2:45" x14ac:dyDescent="0.3">
      <c r="B239" s="42" t="s">
        <v>200</v>
      </c>
      <c r="C239" s="46">
        <v>2102.6191749999998</v>
      </c>
      <c r="D239" s="42" t="s">
        <v>36</v>
      </c>
      <c r="E239" s="42" t="str">
        <f>VLOOKUP(B239,'Plans terms &amp; discounts'!A:D,4,FALSE)</f>
        <v>DISC-09</v>
      </c>
      <c r="F239" s="61">
        <v>0</v>
      </c>
      <c r="G239" s="46">
        <v>0</v>
      </c>
      <c r="H239" s="46">
        <v>2102.6191749999998</v>
      </c>
    </row>
    <row r="240" spans="2:45" x14ac:dyDescent="0.3">
      <c r="B240" s="42" t="s">
        <v>54</v>
      </c>
      <c r="C240" s="46">
        <v>2140.15</v>
      </c>
      <c r="D240" s="42" t="s">
        <v>36</v>
      </c>
      <c r="E240" s="42" t="str">
        <f>VLOOKUP(B240,'Plans terms &amp; discounts'!A:D,4,FALSE)</f>
        <v>.</v>
      </c>
      <c r="F240" s="61">
        <v>0</v>
      </c>
      <c r="G240" s="46">
        <v>0</v>
      </c>
      <c r="H240" s="46">
        <v>2140.15</v>
      </c>
      <c r="K240" t="s">
        <v>121</v>
      </c>
      <c r="L240" t="s">
        <v>156</v>
      </c>
    </row>
    <row r="241" spans="1:41" x14ac:dyDescent="0.3">
      <c r="A241" s="41"/>
      <c r="B241" s="42" t="s">
        <v>60</v>
      </c>
      <c r="C241" s="46">
        <v>2183.3969999999999</v>
      </c>
      <c r="D241" s="42" t="s">
        <v>36</v>
      </c>
      <c r="E241" s="42" t="str">
        <f>VLOOKUP(B241,'Plans terms &amp; discounts'!A:D,4,FALSE)</f>
        <v>DISC-08</v>
      </c>
      <c r="F241" s="61">
        <v>0</v>
      </c>
      <c r="G241" s="46">
        <v>0</v>
      </c>
      <c r="H241" s="46">
        <v>2183.3969999999999</v>
      </c>
      <c r="K241" t="s">
        <v>122</v>
      </c>
      <c r="L241" t="s">
        <v>173</v>
      </c>
    </row>
    <row r="242" spans="1:41" x14ac:dyDescent="0.3">
      <c r="A242" s="41"/>
      <c r="B242" s="42" t="s">
        <v>52</v>
      </c>
      <c r="C242" s="46">
        <v>2285.9021499999999</v>
      </c>
      <c r="D242" s="42" t="s">
        <v>36</v>
      </c>
      <c r="E242" s="42" t="str">
        <f>VLOOKUP(B242,'Plans terms &amp; discounts'!A:D,4,FALSE)</f>
        <v>.</v>
      </c>
      <c r="F242" s="61">
        <v>0</v>
      </c>
      <c r="G242" s="46">
        <v>50</v>
      </c>
      <c r="H242" s="46">
        <v>2235.9021499999999</v>
      </c>
      <c r="K242" t="s">
        <v>125</v>
      </c>
      <c r="L242" t="s">
        <v>209</v>
      </c>
    </row>
    <row r="243" spans="1:41" x14ac:dyDescent="0.3">
      <c r="B243" s="42" t="s">
        <v>53</v>
      </c>
      <c r="C243" s="46">
        <v>2324.1591079999998</v>
      </c>
      <c r="D243" s="42" t="s">
        <v>36</v>
      </c>
      <c r="E243" s="42" t="str">
        <f>VLOOKUP(B243,'Plans terms &amp; discounts'!A:D,4,FALSE)</f>
        <v>.</v>
      </c>
      <c r="F243" s="61">
        <v>0</v>
      </c>
      <c r="G243" s="46">
        <v>50</v>
      </c>
      <c r="H243" s="46">
        <v>2274.1591079999998</v>
      </c>
      <c r="K243" t="s">
        <v>126</v>
      </c>
      <c r="L243" t="s">
        <v>110</v>
      </c>
    </row>
    <row r="244" spans="1:41" x14ac:dyDescent="0.3">
      <c r="B244" s="42" t="s">
        <v>171</v>
      </c>
      <c r="C244" s="46">
        <v>2335.1577499999999</v>
      </c>
      <c r="D244" s="42" t="s">
        <v>40</v>
      </c>
      <c r="E244" s="42" t="str">
        <f>VLOOKUP(B244,'Plans terms &amp; discounts'!A:D,4,FALSE)</f>
        <v>DISC-04</v>
      </c>
      <c r="F244" s="61">
        <v>0</v>
      </c>
      <c r="G244" s="46">
        <v>0</v>
      </c>
      <c r="H244" s="46">
        <v>2335.1577499999999</v>
      </c>
      <c r="K244" t="s">
        <v>203</v>
      </c>
      <c r="L244" t="s">
        <v>202</v>
      </c>
      <c r="T244" s="40" t="s">
        <v>117</v>
      </c>
      <c r="U244" t="s">
        <v>44</v>
      </c>
      <c r="V244" t="s">
        <v>207</v>
      </c>
      <c r="W244" t="s">
        <v>208</v>
      </c>
      <c r="X244" t="s">
        <v>48</v>
      </c>
      <c r="Y244" t="s">
        <v>50</v>
      </c>
      <c r="Z244" t="s">
        <v>52</v>
      </c>
      <c r="AA244" t="s">
        <v>53</v>
      </c>
      <c r="AB244" t="s">
        <v>54</v>
      </c>
      <c r="AC244" t="s">
        <v>55</v>
      </c>
      <c r="AD244" t="s">
        <v>56</v>
      </c>
      <c r="AE244" t="s">
        <v>57</v>
      </c>
      <c r="AF244" t="s">
        <v>169</v>
      </c>
      <c r="AG244" t="s">
        <v>171</v>
      </c>
      <c r="AH244" t="s">
        <v>111</v>
      </c>
      <c r="AI244" t="s">
        <v>112</v>
      </c>
      <c r="AJ244" t="s">
        <v>59</v>
      </c>
      <c r="AK244" t="s">
        <v>72</v>
      </c>
      <c r="AL244" t="s">
        <v>106</v>
      </c>
      <c r="AM244" t="s">
        <v>60</v>
      </c>
      <c r="AN244" t="s">
        <v>73</v>
      </c>
      <c r="AO244" t="s">
        <v>200</v>
      </c>
    </row>
    <row r="245" spans="1:41" x14ac:dyDescent="0.3">
      <c r="B245" s="42" t="s">
        <v>208</v>
      </c>
      <c r="C245" s="46">
        <v>2379.410766</v>
      </c>
      <c r="D245" s="42" t="s">
        <v>36</v>
      </c>
      <c r="E245" s="42" t="str">
        <f>VLOOKUP(B245,'Plans terms &amp; discounts'!A:D,4,FALSE)</f>
        <v>.</v>
      </c>
      <c r="F245" s="61">
        <v>0</v>
      </c>
      <c r="G245" s="46">
        <v>0</v>
      </c>
      <c r="H245" s="46">
        <v>2379.410766</v>
      </c>
      <c r="K245" t="s">
        <v>213</v>
      </c>
      <c r="L245" t="s">
        <v>210</v>
      </c>
      <c r="T245" s="40" t="s">
        <v>76</v>
      </c>
      <c r="U245">
        <v>2441.6868999999997</v>
      </c>
      <c r="V245">
        <v>2520.9199679999997</v>
      </c>
      <c r="W245">
        <v>2379.410766</v>
      </c>
      <c r="X245">
        <v>3082.0586499999999</v>
      </c>
      <c r="Y245">
        <v>2838.6567800000003</v>
      </c>
      <c r="Z245">
        <v>2285.9021499999999</v>
      </c>
      <c r="AA245">
        <v>2324.1591079999998</v>
      </c>
      <c r="AB245">
        <v>2140.15</v>
      </c>
      <c r="AC245">
        <v>2517.8099999999995</v>
      </c>
      <c r="AD245">
        <v>2532.9916999999996</v>
      </c>
      <c r="AE245">
        <v>2504.0709999999999</v>
      </c>
      <c r="AF245">
        <v>2535.1577499999999</v>
      </c>
      <c r="AG245">
        <v>2335.1577499999999</v>
      </c>
      <c r="AH245">
        <v>2386.14185</v>
      </c>
      <c r="AI245">
        <v>2418.93435</v>
      </c>
      <c r="AJ245">
        <v>2590.2016949999997</v>
      </c>
      <c r="AK245">
        <v>2536.8572199999999</v>
      </c>
      <c r="AL245">
        <v>2671.11535</v>
      </c>
      <c r="AM245">
        <v>2183.3969999999999</v>
      </c>
      <c r="AN245">
        <v>3087.7235499999997</v>
      </c>
      <c r="AO245">
        <v>2102.6191749999998</v>
      </c>
    </row>
    <row r="246" spans="1:41" x14ac:dyDescent="0.3">
      <c r="B246" s="42" t="s">
        <v>111</v>
      </c>
      <c r="C246" s="46">
        <v>2386.14185</v>
      </c>
      <c r="D246" s="42" t="s">
        <v>100</v>
      </c>
      <c r="E246" s="42" t="str">
        <f>VLOOKUP(B246,'Plans terms &amp; discounts'!A:D,4,FALSE)</f>
        <v>DISC-07</v>
      </c>
      <c r="F246" s="61">
        <v>0</v>
      </c>
      <c r="G246" s="46">
        <v>0</v>
      </c>
      <c r="H246" s="46">
        <v>2386.14185</v>
      </c>
      <c r="T246" s="40" t="s">
        <v>77</v>
      </c>
      <c r="U246" t="s">
        <v>36</v>
      </c>
      <c r="V246" t="s">
        <v>127</v>
      </c>
      <c r="W246" t="s">
        <v>36</v>
      </c>
      <c r="X246" t="s">
        <v>36</v>
      </c>
      <c r="Y246" t="s">
        <v>36</v>
      </c>
      <c r="Z246" t="s">
        <v>36</v>
      </c>
      <c r="AA246" t="s">
        <v>36</v>
      </c>
      <c r="AB246" t="s">
        <v>36</v>
      </c>
      <c r="AC246" t="s">
        <v>40</v>
      </c>
      <c r="AD246" t="s">
        <v>42</v>
      </c>
      <c r="AE246" t="s">
        <v>36</v>
      </c>
      <c r="AF246" t="s">
        <v>36</v>
      </c>
      <c r="AG246" t="s">
        <v>40</v>
      </c>
      <c r="AH246" t="s">
        <v>100</v>
      </c>
      <c r="AI246" t="s">
        <v>36</v>
      </c>
      <c r="AJ246" t="s">
        <v>36</v>
      </c>
      <c r="AK246" t="s">
        <v>127</v>
      </c>
      <c r="AL246" t="s">
        <v>36</v>
      </c>
      <c r="AM246" t="s">
        <v>36</v>
      </c>
      <c r="AN246" t="s">
        <v>116</v>
      </c>
      <c r="AO246" t="s">
        <v>18</v>
      </c>
    </row>
    <row r="247" spans="1:41" x14ac:dyDescent="0.3">
      <c r="B247" s="42" t="s">
        <v>112</v>
      </c>
      <c r="C247" s="46">
        <v>2418.93435</v>
      </c>
      <c r="D247" s="42" t="s">
        <v>36</v>
      </c>
      <c r="E247" s="42" t="str">
        <f>VLOOKUP(B247,'Plans terms &amp; discounts'!A:D,4,FALSE)</f>
        <v>DISC-10</v>
      </c>
      <c r="F247" s="61">
        <v>0</v>
      </c>
      <c r="G247" s="46">
        <v>0</v>
      </c>
      <c r="H247" s="46">
        <v>2418.93435</v>
      </c>
      <c r="T247" s="40" t="s">
        <v>118</v>
      </c>
      <c r="U247">
        <v>0</v>
      </c>
      <c r="V247" t="s">
        <v>18</v>
      </c>
      <c r="W247" t="s">
        <v>18</v>
      </c>
      <c r="X247" t="s">
        <v>18</v>
      </c>
      <c r="Y247" t="s">
        <v>18</v>
      </c>
      <c r="Z247" t="s">
        <v>18</v>
      </c>
      <c r="AA247" t="s">
        <v>18</v>
      </c>
      <c r="AB247" t="s">
        <v>18</v>
      </c>
      <c r="AC247" t="s">
        <v>18</v>
      </c>
      <c r="AD247" t="s">
        <v>121</v>
      </c>
      <c r="AE247" t="s">
        <v>18</v>
      </c>
      <c r="AF247" t="s">
        <v>18</v>
      </c>
      <c r="AG247" t="s">
        <v>122</v>
      </c>
      <c r="AH247" t="s">
        <v>125</v>
      </c>
      <c r="AI247" t="s">
        <v>211</v>
      </c>
      <c r="AJ247" t="s">
        <v>18</v>
      </c>
      <c r="AK247" t="s">
        <v>18</v>
      </c>
      <c r="AL247" t="s">
        <v>18</v>
      </c>
      <c r="AM247" t="s">
        <v>126</v>
      </c>
      <c r="AN247" t="s">
        <v>161</v>
      </c>
      <c r="AO247" t="s">
        <v>203</v>
      </c>
    </row>
    <row r="248" spans="1:41" x14ac:dyDescent="0.3">
      <c r="B248" s="42" t="s">
        <v>44</v>
      </c>
      <c r="C248" s="46">
        <v>2441.6868999999997</v>
      </c>
      <c r="D248" s="42" t="s">
        <v>36</v>
      </c>
      <c r="E248" s="42" t="str">
        <f>VLOOKUP(B248,'Plans terms &amp; discounts'!A:D,4,FALSE)</f>
        <v>.</v>
      </c>
      <c r="F248" s="61">
        <v>0</v>
      </c>
      <c r="G248" s="46">
        <v>0</v>
      </c>
      <c r="H248" s="46">
        <v>2441.6868999999997</v>
      </c>
      <c r="T248" s="40" t="s">
        <v>195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0.02</v>
      </c>
      <c r="AD248">
        <v>0.03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</row>
    <row r="249" spans="1:41" x14ac:dyDescent="0.3">
      <c r="B249" s="42" t="s">
        <v>57</v>
      </c>
      <c r="C249" s="46">
        <v>2504.0709999999999</v>
      </c>
      <c r="D249" s="42" t="s">
        <v>36</v>
      </c>
      <c r="E249" s="42" t="str">
        <f>VLOOKUP(B249,'Plans terms &amp; discounts'!A:D,4,FALSE)</f>
        <v>.</v>
      </c>
      <c r="F249" s="61">
        <v>0</v>
      </c>
      <c r="G249" s="46">
        <v>0</v>
      </c>
      <c r="H249" s="46">
        <v>2504.0709999999999</v>
      </c>
      <c r="T249" s="40" t="s">
        <v>196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50</v>
      </c>
      <c r="AA249">
        <v>50</v>
      </c>
      <c r="AB249">
        <v>0</v>
      </c>
      <c r="AC249">
        <v>100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</row>
    <row r="250" spans="1:41" x14ac:dyDescent="0.3">
      <c r="B250" s="42" t="s">
        <v>55</v>
      </c>
      <c r="C250" s="46">
        <v>2517.8099999999995</v>
      </c>
      <c r="D250" s="42" t="s">
        <v>40</v>
      </c>
      <c r="E250" s="42" t="str">
        <f>VLOOKUP(B250,'Plans terms &amp; discounts'!A:D,4,FALSE)</f>
        <v>.</v>
      </c>
      <c r="F250" s="61">
        <v>0.02</v>
      </c>
      <c r="G250" s="46">
        <v>100</v>
      </c>
      <c r="H250" s="46">
        <v>2367.4537999999993</v>
      </c>
      <c r="T250" s="40" t="s">
        <v>197</v>
      </c>
      <c r="U250">
        <v>2441.6868999999997</v>
      </c>
      <c r="V250">
        <v>2520.9199679999997</v>
      </c>
      <c r="W250">
        <v>2379.410766</v>
      </c>
      <c r="X250">
        <v>3082.0586499999999</v>
      </c>
      <c r="Y250">
        <v>2838.6567800000003</v>
      </c>
      <c r="Z250">
        <v>2235.9021499999999</v>
      </c>
      <c r="AA250">
        <v>2274.1591079999998</v>
      </c>
      <c r="AB250">
        <v>2140.15</v>
      </c>
      <c r="AC250">
        <v>2367.4537999999993</v>
      </c>
      <c r="AD250">
        <v>2457.0019489999995</v>
      </c>
      <c r="AE250">
        <v>2504.0709999999999</v>
      </c>
      <c r="AF250">
        <v>2535.1577499999999</v>
      </c>
      <c r="AG250">
        <v>2335.1577499999999</v>
      </c>
      <c r="AH250">
        <v>2386.14185</v>
      </c>
      <c r="AI250">
        <v>2418.93435</v>
      </c>
      <c r="AJ250">
        <v>2590.2016949999997</v>
      </c>
      <c r="AK250">
        <v>2536.8572199999999</v>
      </c>
      <c r="AL250">
        <v>2671.11535</v>
      </c>
      <c r="AM250">
        <v>2183.3969999999999</v>
      </c>
      <c r="AN250">
        <v>3087.7235499999997</v>
      </c>
      <c r="AO250">
        <v>2102.6191749999998</v>
      </c>
    </row>
    <row r="251" spans="1:41" x14ac:dyDescent="0.3">
      <c r="A251" s="41"/>
      <c r="B251" s="42" t="s">
        <v>207</v>
      </c>
      <c r="C251" s="46">
        <v>2520.9199679999997</v>
      </c>
      <c r="D251" s="42" t="s">
        <v>127</v>
      </c>
      <c r="E251" s="42" t="str">
        <f>VLOOKUP(B251,'Plans terms &amp; discounts'!A:D,4,FALSE)</f>
        <v>.</v>
      </c>
      <c r="F251" s="61">
        <v>0</v>
      </c>
      <c r="G251" s="46">
        <v>0</v>
      </c>
      <c r="H251" s="46">
        <v>2520.9199679999997</v>
      </c>
      <c r="T251" s="40"/>
    </row>
    <row r="252" spans="1:41" x14ac:dyDescent="0.3">
      <c r="B252" s="42" t="s">
        <v>56</v>
      </c>
      <c r="C252" s="46">
        <v>2532.9916999999996</v>
      </c>
      <c r="D252" s="42" t="s">
        <v>42</v>
      </c>
      <c r="E252" s="42" t="str">
        <f>VLOOKUP(B252,'Plans terms &amp; discounts'!A:D,4,FALSE)</f>
        <v>DISC-03</v>
      </c>
      <c r="F252" s="61">
        <v>0.03</v>
      </c>
      <c r="G252" s="46">
        <v>0</v>
      </c>
      <c r="H252" s="46">
        <v>2457.0019489999995</v>
      </c>
    </row>
    <row r="253" spans="1:41" x14ac:dyDescent="0.3">
      <c r="A253" s="41"/>
      <c r="B253" s="42" t="s">
        <v>169</v>
      </c>
      <c r="C253" s="46">
        <v>2535.1577499999999</v>
      </c>
      <c r="D253" s="42" t="s">
        <v>36</v>
      </c>
      <c r="E253" s="42" t="str">
        <f>VLOOKUP(B253,'Plans terms &amp; discounts'!A:D,4,FALSE)</f>
        <v>.</v>
      </c>
      <c r="F253" s="61">
        <v>0</v>
      </c>
      <c r="G253" s="46">
        <v>0</v>
      </c>
      <c r="H253" s="46">
        <v>2535.1577499999999</v>
      </c>
    </row>
    <row r="254" spans="1:41" x14ac:dyDescent="0.3">
      <c r="B254" s="42" t="s">
        <v>72</v>
      </c>
      <c r="C254" s="46">
        <v>2536.8572199999999</v>
      </c>
      <c r="D254" s="42" t="s">
        <v>127</v>
      </c>
      <c r="E254" s="42" t="str">
        <f>VLOOKUP(B254,'Plans terms &amp; discounts'!A:D,4,FALSE)</f>
        <v>.</v>
      </c>
      <c r="F254" s="61">
        <v>0</v>
      </c>
      <c r="G254" s="46">
        <v>0</v>
      </c>
      <c r="H254" s="46">
        <v>2536.8572199999999</v>
      </c>
    </row>
    <row r="255" spans="1:41" x14ac:dyDescent="0.3">
      <c r="B255" s="42" t="s">
        <v>59</v>
      </c>
      <c r="C255" s="46">
        <v>2590.2016949999997</v>
      </c>
      <c r="D255" s="42" t="s">
        <v>36</v>
      </c>
      <c r="E255" s="42" t="str">
        <f>VLOOKUP(B255,'Plans terms &amp; discounts'!A:D,4,FALSE)</f>
        <v>.</v>
      </c>
      <c r="F255" s="61">
        <v>0</v>
      </c>
      <c r="G255" s="46">
        <v>0</v>
      </c>
      <c r="H255" s="46">
        <v>2590.2016949999997</v>
      </c>
    </row>
    <row r="256" spans="1:41" x14ac:dyDescent="0.3">
      <c r="B256" s="42" t="s">
        <v>106</v>
      </c>
      <c r="C256" s="46">
        <v>2671.11535</v>
      </c>
      <c r="D256" s="42" t="s">
        <v>36</v>
      </c>
      <c r="E256" s="42" t="str">
        <f>VLOOKUP(B256,'Plans terms &amp; discounts'!A:D,4,FALSE)</f>
        <v>.</v>
      </c>
      <c r="F256" s="61">
        <v>0</v>
      </c>
      <c r="G256" s="46">
        <v>0</v>
      </c>
      <c r="H256" s="46">
        <v>2671.11535</v>
      </c>
    </row>
    <row r="257" spans="2:18" x14ac:dyDescent="0.3">
      <c r="B257" s="42" t="s">
        <v>50</v>
      </c>
      <c r="C257" s="46">
        <v>2838.6567800000003</v>
      </c>
      <c r="D257" s="42" t="s">
        <v>36</v>
      </c>
      <c r="E257" s="42" t="str">
        <f>VLOOKUP(B257,'Plans terms &amp; discounts'!A:D,4,FALSE)</f>
        <v>.</v>
      </c>
      <c r="F257" s="61">
        <v>0</v>
      </c>
      <c r="G257" s="46">
        <v>0</v>
      </c>
      <c r="H257" s="46">
        <v>2838.6567800000003</v>
      </c>
    </row>
    <row r="258" spans="2:18" x14ac:dyDescent="0.3">
      <c r="B258" s="42" t="s">
        <v>48</v>
      </c>
      <c r="C258" s="46">
        <v>3082.0586499999999</v>
      </c>
      <c r="D258" s="42" t="s">
        <v>36</v>
      </c>
      <c r="E258" s="42" t="str">
        <f>VLOOKUP(B258,'Plans terms &amp; discounts'!A:D,4,FALSE)</f>
        <v>.</v>
      </c>
      <c r="F258" s="61">
        <v>0</v>
      </c>
      <c r="G258" s="46">
        <v>0</v>
      </c>
      <c r="H258" s="46">
        <v>3082.0586499999999</v>
      </c>
    </row>
    <row r="259" spans="2:18" x14ac:dyDescent="0.3">
      <c r="B259" s="42" t="s">
        <v>73</v>
      </c>
      <c r="C259" s="46">
        <v>3087.7235499999997</v>
      </c>
      <c r="D259" s="42" t="s">
        <v>116</v>
      </c>
      <c r="E259" s="42" t="str">
        <f>VLOOKUP(B259,'Plans terms &amp; discounts'!A:D,4,FALSE)</f>
        <v>BUND-02</v>
      </c>
      <c r="F259" s="61">
        <v>0</v>
      </c>
      <c r="G259" s="46">
        <v>0</v>
      </c>
      <c r="H259" s="46">
        <v>3087.7235499999997</v>
      </c>
    </row>
    <row r="260" spans="2:18" x14ac:dyDescent="0.3">
      <c r="C260" s="41"/>
      <c r="F260" s="68"/>
      <c r="G260" s="41"/>
      <c r="H260" s="41"/>
    </row>
    <row r="261" spans="2:18" x14ac:dyDescent="0.3">
      <c r="C261" s="41"/>
      <c r="F261" s="68"/>
      <c r="G261" s="41"/>
      <c r="H261" s="41"/>
    </row>
    <row r="262" spans="2:18" x14ac:dyDescent="0.3">
      <c r="C262" s="41"/>
      <c r="F262" s="68"/>
      <c r="G262" s="41"/>
      <c r="H262" s="41"/>
    </row>
    <row r="263" spans="2:18" x14ac:dyDescent="0.3">
      <c r="C263" s="41"/>
      <c r="F263" s="68"/>
      <c r="G263" s="41"/>
      <c r="H263" s="41"/>
    </row>
    <row r="264" spans="2:18" x14ac:dyDescent="0.3">
      <c r="C264" s="41"/>
      <c r="F264" s="68"/>
      <c r="G264" s="41"/>
      <c r="H264" s="41"/>
    </row>
    <row r="265" spans="2:18" x14ac:dyDescent="0.3">
      <c r="C265" s="41"/>
      <c r="F265" s="64"/>
      <c r="G265" s="41"/>
      <c r="H265" s="41"/>
    </row>
    <row r="266" spans="2:18" x14ac:dyDescent="0.3">
      <c r="C266" s="41"/>
      <c r="F266" s="64"/>
      <c r="G266" s="41"/>
      <c r="H266" s="67"/>
    </row>
    <row r="267" spans="2:18" x14ac:dyDescent="0.3">
      <c r="C267" s="41"/>
      <c r="F267" s="64"/>
      <c r="G267" s="41"/>
      <c r="H267" s="41"/>
    </row>
    <row r="268" spans="2:18" x14ac:dyDescent="0.3">
      <c r="C268" s="41"/>
      <c r="F268" s="64"/>
      <c r="G268" s="41"/>
      <c r="H268" s="41"/>
    </row>
    <row r="269" spans="2:18" x14ac:dyDescent="0.3">
      <c r="B269" s="55" t="s">
        <v>165</v>
      </c>
      <c r="C269" s="63" t="s">
        <v>145</v>
      </c>
      <c r="D269" s="55"/>
      <c r="E269" s="55"/>
      <c r="F269" s="66"/>
      <c r="G269" s="63"/>
      <c r="H269" s="63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spans="2:18" x14ac:dyDescent="0.3">
      <c r="C270" s="41"/>
      <c r="F270" s="64"/>
      <c r="G270" s="41"/>
      <c r="H270" s="41"/>
    </row>
    <row r="271" spans="2:18" x14ac:dyDescent="0.3">
      <c r="B271" s="80" t="s">
        <v>117</v>
      </c>
      <c r="C271" s="81" t="s">
        <v>76</v>
      </c>
      <c r="D271" s="80" t="s">
        <v>77</v>
      </c>
      <c r="E271" s="80" t="s">
        <v>118</v>
      </c>
      <c r="F271" s="82" t="s">
        <v>195</v>
      </c>
      <c r="G271" s="81" t="s">
        <v>196</v>
      </c>
      <c r="H271" s="81" t="s">
        <v>197</v>
      </c>
    </row>
    <row r="272" spans="2:18" x14ac:dyDescent="0.3">
      <c r="B272" s="42" t="s">
        <v>71</v>
      </c>
      <c r="C272" s="46">
        <v>2618.5143999999996</v>
      </c>
      <c r="D272" s="42" t="s">
        <v>36</v>
      </c>
      <c r="E272" s="42" t="str">
        <f>VLOOKUP(B272,'Plans terms &amp; discounts'!A:D,4,FALSE)</f>
        <v>DISC-08</v>
      </c>
      <c r="F272" s="61">
        <v>0</v>
      </c>
      <c r="G272" s="46">
        <v>0</v>
      </c>
      <c r="H272" s="46">
        <v>2618.5143999999996</v>
      </c>
    </row>
    <row r="273" spans="1:45" x14ac:dyDescent="0.3">
      <c r="B273" s="42" t="s">
        <v>198</v>
      </c>
      <c r="C273" s="46">
        <v>2705.5690699999996</v>
      </c>
      <c r="D273" s="42" t="s">
        <v>36</v>
      </c>
      <c r="E273" s="42" t="str">
        <f>VLOOKUP(B273,'Plans terms &amp; discounts'!A:D,4,FALSE)</f>
        <v>DISC-09</v>
      </c>
      <c r="F273" s="61">
        <v>0</v>
      </c>
      <c r="G273" s="46">
        <v>0</v>
      </c>
      <c r="H273" s="46">
        <v>2705.5690699999996</v>
      </c>
      <c r="T273" s="5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</row>
    <row r="274" spans="1:45" x14ac:dyDescent="0.3">
      <c r="B274" s="42" t="s">
        <v>67</v>
      </c>
      <c r="C274" s="46">
        <v>2783.4047999999998</v>
      </c>
      <c r="D274" s="42" t="s">
        <v>36</v>
      </c>
      <c r="E274" s="42" t="str">
        <f>VLOOKUP(B274,'Plans terms &amp; discounts'!A:D,4,FALSE)</f>
        <v>.</v>
      </c>
      <c r="F274" s="61">
        <v>0</v>
      </c>
      <c r="G274" s="46">
        <v>0</v>
      </c>
      <c r="H274" s="46">
        <v>2783.4047999999998</v>
      </c>
      <c r="K274" t="s">
        <v>121</v>
      </c>
      <c r="L274" t="s">
        <v>156</v>
      </c>
    </row>
    <row r="275" spans="1:45" x14ac:dyDescent="0.3">
      <c r="A275" s="41"/>
      <c r="B275" s="42" t="s">
        <v>68</v>
      </c>
      <c r="C275" s="46">
        <v>2785.0814999999993</v>
      </c>
      <c r="D275" s="42" t="s">
        <v>40</v>
      </c>
      <c r="E275" s="42" t="str">
        <f>VLOOKUP(B275,'Plans terms &amp; discounts'!A:D,4,FALSE)</f>
        <v>.</v>
      </c>
      <c r="F275" s="61">
        <v>0.02</v>
      </c>
      <c r="G275" s="46">
        <v>100</v>
      </c>
      <c r="H275" s="46">
        <v>2629.3798699999993</v>
      </c>
      <c r="K275" t="s">
        <v>122</v>
      </c>
      <c r="L275" t="s">
        <v>173</v>
      </c>
    </row>
    <row r="276" spans="1:45" x14ac:dyDescent="0.3">
      <c r="A276" s="41"/>
      <c r="B276" s="42" t="s">
        <v>1</v>
      </c>
      <c r="C276" s="46">
        <v>2823.0418546000001</v>
      </c>
      <c r="D276" s="42" t="s">
        <v>36</v>
      </c>
      <c r="E276" s="42" t="str">
        <f>VLOOKUP(B276,'Plans terms &amp; discounts'!A:D,4,FALSE)</f>
        <v>.</v>
      </c>
      <c r="F276" s="61">
        <v>0</v>
      </c>
      <c r="G276" s="46">
        <v>50</v>
      </c>
      <c r="H276" s="46">
        <v>2773.0418546000001</v>
      </c>
      <c r="I276" s="41"/>
      <c r="K276" t="s">
        <v>125</v>
      </c>
      <c r="L276" t="s">
        <v>209</v>
      </c>
      <c r="T276" s="40" t="s">
        <v>117</v>
      </c>
      <c r="U276" t="s">
        <v>0</v>
      </c>
      <c r="V276" t="s">
        <v>206</v>
      </c>
      <c r="W276" t="s">
        <v>205</v>
      </c>
      <c r="X276" t="s">
        <v>63</v>
      </c>
      <c r="Y276" t="s">
        <v>65</v>
      </c>
      <c r="Z276" t="s">
        <v>66</v>
      </c>
      <c r="AA276" t="s">
        <v>1</v>
      </c>
      <c r="AB276" t="s">
        <v>67</v>
      </c>
      <c r="AC276" t="s">
        <v>68</v>
      </c>
      <c r="AD276" t="s">
        <v>41</v>
      </c>
      <c r="AE276" t="s">
        <v>69</v>
      </c>
      <c r="AF276" t="s">
        <v>170</v>
      </c>
      <c r="AG276" t="s">
        <v>172</v>
      </c>
      <c r="AH276" t="s">
        <v>99</v>
      </c>
      <c r="AI276" t="s">
        <v>98</v>
      </c>
      <c r="AJ276" t="s">
        <v>70</v>
      </c>
      <c r="AK276" t="s">
        <v>74</v>
      </c>
      <c r="AL276" t="s">
        <v>105</v>
      </c>
      <c r="AM276" t="s">
        <v>71</v>
      </c>
      <c r="AN276" t="s">
        <v>75</v>
      </c>
      <c r="AO276" t="s">
        <v>198</v>
      </c>
    </row>
    <row r="277" spans="1:45" x14ac:dyDescent="0.3">
      <c r="B277" s="42" t="s">
        <v>66</v>
      </c>
      <c r="C277" s="46">
        <v>2823.3953599999995</v>
      </c>
      <c r="D277" s="42" t="s">
        <v>36</v>
      </c>
      <c r="E277" s="42" t="str">
        <f>VLOOKUP(B277,'Plans terms &amp; discounts'!A:D,4,FALSE)</f>
        <v>.</v>
      </c>
      <c r="F277" s="61">
        <v>0</v>
      </c>
      <c r="G277" s="46">
        <v>50</v>
      </c>
      <c r="H277" s="46">
        <v>2773.3953599999995</v>
      </c>
      <c r="K277" t="s">
        <v>126</v>
      </c>
      <c r="L277" t="s">
        <v>110</v>
      </c>
      <c r="T277" s="40" t="s">
        <v>76</v>
      </c>
      <c r="U277">
        <v>2826.8306400000001</v>
      </c>
      <c r="V277">
        <v>3199.2772437999997</v>
      </c>
      <c r="W277">
        <v>2949.7138347999999</v>
      </c>
      <c r="X277">
        <v>3538.8236999999999</v>
      </c>
      <c r="Y277">
        <v>3364.5797480000001</v>
      </c>
      <c r="Z277">
        <v>2823.3953599999995</v>
      </c>
      <c r="AA277">
        <v>2823.0418546000001</v>
      </c>
      <c r="AB277">
        <v>2783.4047999999998</v>
      </c>
      <c r="AC277">
        <v>2785.0814999999993</v>
      </c>
      <c r="AD277">
        <v>2886.90029</v>
      </c>
      <c r="AE277">
        <v>2890.7602999999999</v>
      </c>
      <c r="AF277">
        <v>3400.8425600000005</v>
      </c>
      <c r="AG277">
        <v>3200.8425600000005</v>
      </c>
      <c r="AH277">
        <v>2940.9434799999999</v>
      </c>
      <c r="AI277">
        <v>3028.2894499999993</v>
      </c>
      <c r="AJ277">
        <v>3157.3310259999998</v>
      </c>
      <c r="AK277">
        <v>3101.8611439999995</v>
      </c>
      <c r="AL277">
        <v>3263.1052199999995</v>
      </c>
      <c r="AM277">
        <v>2618.5143999999996</v>
      </c>
      <c r="AN277">
        <v>4176.2322449999992</v>
      </c>
      <c r="AO277">
        <v>2705.5690699999996</v>
      </c>
    </row>
    <row r="278" spans="1:45" x14ac:dyDescent="0.3">
      <c r="A278" s="41"/>
      <c r="B278" s="42" t="s">
        <v>0</v>
      </c>
      <c r="C278" s="46">
        <v>2826.8306400000001</v>
      </c>
      <c r="D278" s="42" t="s">
        <v>36</v>
      </c>
      <c r="E278" s="42" t="str">
        <f>VLOOKUP(B278,'Plans terms &amp; discounts'!A:D,4,FALSE)</f>
        <v>.</v>
      </c>
      <c r="F278" s="61">
        <v>0</v>
      </c>
      <c r="G278" s="46">
        <v>0</v>
      </c>
      <c r="H278" s="46">
        <v>2826.8306400000001</v>
      </c>
      <c r="K278" t="s">
        <v>203</v>
      </c>
      <c r="L278" t="s">
        <v>202</v>
      </c>
      <c r="T278" s="40" t="s">
        <v>77</v>
      </c>
      <c r="U278" t="s">
        <v>36</v>
      </c>
      <c r="V278" t="s">
        <v>127</v>
      </c>
      <c r="W278" t="s">
        <v>36</v>
      </c>
      <c r="X278" t="s">
        <v>36</v>
      </c>
      <c r="Y278" t="s">
        <v>36</v>
      </c>
      <c r="Z278" t="s">
        <v>36</v>
      </c>
      <c r="AA278" t="s">
        <v>36</v>
      </c>
      <c r="AB278" t="s">
        <v>36</v>
      </c>
      <c r="AC278" t="s">
        <v>40</v>
      </c>
      <c r="AD278" t="s">
        <v>42</v>
      </c>
      <c r="AE278" t="s">
        <v>36</v>
      </c>
      <c r="AF278" t="s">
        <v>36</v>
      </c>
      <c r="AG278" t="s">
        <v>40</v>
      </c>
      <c r="AH278" t="s">
        <v>100</v>
      </c>
      <c r="AI278" t="s">
        <v>36</v>
      </c>
      <c r="AJ278" t="s">
        <v>36</v>
      </c>
      <c r="AK278" t="s">
        <v>127</v>
      </c>
      <c r="AL278" t="s">
        <v>36</v>
      </c>
      <c r="AM278" t="s">
        <v>36</v>
      </c>
      <c r="AN278" t="s">
        <v>116</v>
      </c>
      <c r="AO278" t="s">
        <v>18</v>
      </c>
    </row>
    <row r="279" spans="1:45" x14ac:dyDescent="0.3">
      <c r="A279" s="41"/>
      <c r="B279" s="42" t="s">
        <v>41</v>
      </c>
      <c r="C279" s="46">
        <v>2886.90029</v>
      </c>
      <c r="D279" s="42" t="s">
        <v>42</v>
      </c>
      <c r="E279" s="42" t="str">
        <f>VLOOKUP(B279,'Plans terms &amp; discounts'!A:D,4,FALSE)</f>
        <v>DISC-03</v>
      </c>
      <c r="F279" s="61">
        <v>0.03</v>
      </c>
      <c r="G279" s="46">
        <v>0</v>
      </c>
      <c r="H279" s="46">
        <v>2800.2932813000002</v>
      </c>
      <c r="K279" t="s">
        <v>213</v>
      </c>
      <c r="L279" t="s">
        <v>210</v>
      </c>
      <c r="T279" s="40" t="s">
        <v>118</v>
      </c>
      <c r="U279">
        <v>0</v>
      </c>
      <c r="V279" t="s">
        <v>18</v>
      </c>
      <c r="W279" t="s">
        <v>18</v>
      </c>
      <c r="X279" t="s">
        <v>18</v>
      </c>
      <c r="Y279" t="s">
        <v>18</v>
      </c>
      <c r="Z279" t="s">
        <v>18</v>
      </c>
      <c r="AA279" t="s">
        <v>18</v>
      </c>
      <c r="AB279" t="s">
        <v>18</v>
      </c>
      <c r="AC279" t="s">
        <v>18</v>
      </c>
      <c r="AD279" t="s">
        <v>121</v>
      </c>
      <c r="AE279" t="s">
        <v>18</v>
      </c>
      <c r="AF279" t="s">
        <v>18</v>
      </c>
      <c r="AG279" t="s">
        <v>122</v>
      </c>
      <c r="AH279" t="s">
        <v>125</v>
      </c>
      <c r="AI279" t="s">
        <v>211</v>
      </c>
      <c r="AJ279" t="s">
        <v>18</v>
      </c>
      <c r="AK279" t="s">
        <v>18</v>
      </c>
      <c r="AL279" t="s">
        <v>18</v>
      </c>
      <c r="AM279" t="s">
        <v>126</v>
      </c>
      <c r="AN279" t="s">
        <v>161</v>
      </c>
      <c r="AO279" t="s">
        <v>203</v>
      </c>
    </row>
    <row r="280" spans="1:45" x14ac:dyDescent="0.3">
      <c r="A280" s="41"/>
      <c r="B280" s="42" t="s">
        <v>69</v>
      </c>
      <c r="C280" s="46">
        <v>2890.7602999999999</v>
      </c>
      <c r="D280" s="42" t="s">
        <v>36</v>
      </c>
      <c r="E280" s="42" t="str">
        <f>VLOOKUP(B280,'Plans terms &amp; discounts'!A:D,4,FALSE)</f>
        <v>.</v>
      </c>
      <c r="F280" s="61">
        <v>0</v>
      </c>
      <c r="G280" s="46">
        <v>0</v>
      </c>
      <c r="H280" s="46">
        <v>2890.7602999999999</v>
      </c>
      <c r="T280" s="40" t="s">
        <v>195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0.02</v>
      </c>
      <c r="AD280">
        <v>0.03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</row>
    <row r="281" spans="1:45" x14ac:dyDescent="0.3">
      <c r="A281" s="41"/>
      <c r="B281" s="42" t="s">
        <v>99</v>
      </c>
      <c r="C281" s="46">
        <v>2940.9434799999999</v>
      </c>
      <c r="D281" s="42" t="s">
        <v>100</v>
      </c>
      <c r="E281" s="42" t="str">
        <f>VLOOKUP(B281,'Plans terms &amp; discounts'!A:D,4,FALSE)</f>
        <v>DISC-07</v>
      </c>
      <c r="F281" s="61">
        <v>0</v>
      </c>
      <c r="G281" s="46">
        <v>0</v>
      </c>
      <c r="H281" s="46">
        <v>2940.9434799999999</v>
      </c>
      <c r="T281" s="40" t="s">
        <v>196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50</v>
      </c>
      <c r="AA281">
        <v>50</v>
      </c>
      <c r="AB281">
        <v>0</v>
      </c>
      <c r="AC281">
        <v>100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</row>
    <row r="282" spans="1:45" x14ac:dyDescent="0.3">
      <c r="A282" s="41"/>
      <c r="B282" s="42" t="s">
        <v>205</v>
      </c>
      <c r="C282" s="46">
        <v>2949.7138347999999</v>
      </c>
      <c r="D282" s="42" t="s">
        <v>36</v>
      </c>
      <c r="E282" s="42" t="str">
        <f>VLOOKUP(B282,'Plans terms &amp; discounts'!A:D,4,FALSE)</f>
        <v>.</v>
      </c>
      <c r="F282" s="61">
        <v>0</v>
      </c>
      <c r="G282" s="46">
        <v>0</v>
      </c>
      <c r="H282" s="46">
        <v>2949.7138347999999</v>
      </c>
      <c r="T282" s="40" t="s">
        <v>197</v>
      </c>
      <c r="U282">
        <v>2826.8306400000001</v>
      </c>
      <c r="V282">
        <v>3199.2772437999997</v>
      </c>
      <c r="W282">
        <v>2949.7138347999999</v>
      </c>
      <c r="X282">
        <v>3538.8236999999999</v>
      </c>
      <c r="Y282">
        <v>3364.5797480000001</v>
      </c>
      <c r="Z282">
        <v>2773.3953599999995</v>
      </c>
      <c r="AA282">
        <v>2773.0418546000001</v>
      </c>
      <c r="AB282">
        <v>2783.4047999999998</v>
      </c>
      <c r="AC282">
        <v>2629.3798699999993</v>
      </c>
      <c r="AD282">
        <v>2800.2932813000002</v>
      </c>
      <c r="AE282">
        <v>2890.7602999999999</v>
      </c>
      <c r="AF282">
        <v>3400.8425600000005</v>
      </c>
      <c r="AG282">
        <v>3200.8425600000005</v>
      </c>
      <c r="AH282">
        <v>2940.9434799999999</v>
      </c>
      <c r="AI282">
        <v>3028.2894499999993</v>
      </c>
      <c r="AJ282">
        <v>3157.3310259999998</v>
      </c>
      <c r="AK282">
        <v>3101.8611439999995</v>
      </c>
      <c r="AL282">
        <v>3263.1052199999995</v>
      </c>
      <c r="AM282">
        <v>2618.5143999999996</v>
      </c>
      <c r="AN282">
        <v>4176.2322449999992</v>
      </c>
      <c r="AO282">
        <v>2705.5690699999996</v>
      </c>
    </row>
    <row r="283" spans="1:45" x14ac:dyDescent="0.3">
      <c r="B283" s="42" t="s">
        <v>98</v>
      </c>
      <c r="C283" s="46">
        <v>3028.2894499999993</v>
      </c>
      <c r="D283" s="42" t="s">
        <v>36</v>
      </c>
      <c r="E283" s="42" t="str">
        <f>VLOOKUP(B283,'Plans terms &amp; discounts'!A:D,4,FALSE)</f>
        <v>DISC-10</v>
      </c>
      <c r="F283" s="61">
        <v>0</v>
      </c>
      <c r="G283" s="46">
        <v>0</v>
      </c>
      <c r="H283" s="46">
        <v>3028.2894499999993</v>
      </c>
      <c r="T283" s="40"/>
    </row>
    <row r="284" spans="1:45" x14ac:dyDescent="0.3">
      <c r="B284" s="42" t="s">
        <v>74</v>
      </c>
      <c r="C284" s="46">
        <v>3101.8611439999995</v>
      </c>
      <c r="D284" s="42" t="s">
        <v>127</v>
      </c>
      <c r="E284" s="42" t="str">
        <f>VLOOKUP(B284,'Plans terms &amp; discounts'!A:D,4,FALSE)</f>
        <v>.</v>
      </c>
      <c r="F284" s="61">
        <v>0</v>
      </c>
      <c r="G284" s="46">
        <v>0</v>
      </c>
      <c r="H284" s="46">
        <v>3101.8611439999995</v>
      </c>
    </row>
    <row r="285" spans="1:45" x14ac:dyDescent="0.3">
      <c r="B285" s="42" t="s">
        <v>70</v>
      </c>
      <c r="C285" s="46">
        <v>3157.3310259999998</v>
      </c>
      <c r="D285" s="42" t="s">
        <v>36</v>
      </c>
      <c r="E285" s="42" t="str">
        <f>VLOOKUP(B285,'Plans terms &amp; discounts'!A:D,4,FALSE)</f>
        <v>.</v>
      </c>
      <c r="F285" s="61">
        <v>0</v>
      </c>
      <c r="G285" s="46">
        <v>0</v>
      </c>
      <c r="H285" s="46">
        <v>3157.3310259999998</v>
      </c>
    </row>
    <row r="286" spans="1:45" x14ac:dyDescent="0.3">
      <c r="B286" s="42" t="s">
        <v>206</v>
      </c>
      <c r="C286" s="46">
        <v>3199.2772437999997</v>
      </c>
      <c r="D286" s="42" t="s">
        <v>127</v>
      </c>
      <c r="E286" s="42" t="str">
        <f>VLOOKUP(B286,'Plans terms &amp; discounts'!A:D,4,FALSE)</f>
        <v>.</v>
      </c>
      <c r="F286" s="61">
        <v>0</v>
      </c>
      <c r="G286" s="46">
        <v>0</v>
      </c>
      <c r="H286" s="46">
        <v>3199.2772437999997</v>
      </c>
    </row>
    <row r="287" spans="1:45" x14ac:dyDescent="0.3">
      <c r="B287" s="42" t="s">
        <v>172</v>
      </c>
      <c r="C287" s="46">
        <v>3200.8425600000005</v>
      </c>
      <c r="D287" s="42" t="s">
        <v>40</v>
      </c>
      <c r="E287" s="42" t="str">
        <f>VLOOKUP(B287,'Plans terms &amp; discounts'!A:D,4,FALSE)</f>
        <v>DISC-04</v>
      </c>
      <c r="F287" s="61">
        <v>0</v>
      </c>
      <c r="G287" s="46">
        <v>0</v>
      </c>
      <c r="H287" s="46">
        <v>3200.8425600000005</v>
      </c>
    </row>
    <row r="288" spans="1:45" x14ac:dyDescent="0.3">
      <c r="B288" s="42" t="s">
        <v>105</v>
      </c>
      <c r="C288" s="46">
        <v>3263.1052199999995</v>
      </c>
      <c r="D288" s="42" t="s">
        <v>36</v>
      </c>
      <c r="E288" s="42" t="str">
        <f>VLOOKUP(B288,'Plans terms &amp; discounts'!A:D,4,FALSE)</f>
        <v>.</v>
      </c>
      <c r="F288" s="61">
        <v>0</v>
      </c>
      <c r="G288" s="46">
        <v>0</v>
      </c>
      <c r="H288" s="46">
        <v>3263.1052199999995</v>
      </c>
    </row>
    <row r="289" spans="2:18" x14ac:dyDescent="0.3">
      <c r="B289" s="42" t="s">
        <v>65</v>
      </c>
      <c r="C289" s="46">
        <v>3364.5797480000001</v>
      </c>
      <c r="D289" s="42" t="s">
        <v>36</v>
      </c>
      <c r="E289" s="42" t="str">
        <f>VLOOKUP(B289,'Plans terms &amp; discounts'!A:D,4,FALSE)</f>
        <v>.</v>
      </c>
      <c r="F289" s="61">
        <v>0</v>
      </c>
      <c r="G289" s="46">
        <v>0</v>
      </c>
      <c r="H289" s="46">
        <v>3364.5797480000001</v>
      </c>
    </row>
    <row r="290" spans="2:18" x14ac:dyDescent="0.3">
      <c r="B290" s="42" t="s">
        <v>170</v>
      </c>
      <c r="C290" s="46">
        <v>3400.8425600000005</v>
      </c>
      <c r="D290" s="42" t="s">
        <v>36</v>
      </c>
      <c r="E290" s="42" t="str">
        <f>VLOOKUP(B290,'Plans terms &amp; discounts'!A:D,4,FALSE)</f>
        <v>.</v>
      </c>
      <c r="F290" s="61">
        <v>0</v>
      </c>
      <c r="G290" s="46">
        <v>0</v>
      </c>
      <c r="H290" s="46">
        <v>3400.8425600000005</v>
      </c>
    </row>
    <row r="291" spans="2:18" x14ac:dyDescent="0.3">
      <c r="B291" s="42" t="s">
        <v>63</v>
      </c>
      <c r="C291" s="46">
        <v>3538.8236999999999</v>
      </c>
      <c r="D291" s="42" t="s">
        <v>36</v>
      </c>
      <c r="E291" s="42" t="str">
        <f>VLOOKUP(B291,'Plans terms &amp; discounts'!A:D,4,FALSE)</f>
        <v>.</v>
      </c>
      <c r="F291" s="61">
        <v>0</v>
      </c>
      <c r="G291" s="46">
        <v>0</v>
      </c>
      <c r="H291" s="46">
        <v>3538.8236999999999</v>
      </c>
    </row>
    <row r="292" spans="2:18" x14ac:dyDescent="0.3">
      <c r="B292" s="42" t="s">
        <v>75</v>
      </c>
      <c r="C292" s="46">
        <v>4176.2322449999992</v>
      </c>
      <c r="D292" s="42" t="s">
        <v>116</v>
      </c>
      <c r="E292" s="42" t="str">
        <f>VLOOKUP(B292,'Plans terms &amp; discounts'!A:D,4,FALSE)</f>
        <v>BUND-02</v>
      </c>
      <c r="F292" s="61">
        <v>0</v>
      </c>
      <c r="G292" s="46">
        <v>0</v>
      </c>
      <c r="H292" s="46">
        <v>4176.2322449999992</v>
      </c>
    </row>
    <row r="293" spans="2:18" x14ac:dyDescent="0.3">
      <c r="C293" s="41"/>
      <c r="F293" s="68"/>
      <c r="G293" s="41"/>
      <c r="H293" s="41"/>
    </row>
    <row r="294" spans="2:18" x14ac:dyDescent="0.3">
      <c r="C294" s="41"/>
      <c r="F294" s="68"/>
      <c r="G294" s="41"/>
      <c r="H294" s="41"/>
    </row>
    <row r="295" spans="2:18" x14ac:dyDescent="0.3">
      <c r="C295" s="41"/>
      <c r="F295" s="68"/>
      <c r="G295" s="41"/>
      <c r="H295" s="41"/>
    </row>
    <row r="296" spans="2:18" x14ac:dyDescent="0.3">
      <c r="C296" s="41"/>
      <c r="F296" s="68"/>
      <c r="G296" s="41"/>
      <c r="H296" s="41"/>
    </row>
    <row r="297" spans="2:18" x14ac:dyDescent="0.3">
      <c r="C297" s="41"/>
      <c r="F297" s="68"/>
      <c r="G297" s="41"/>
      <c r="H297" s="41"/>
    </row>
    <row r="298" spans="2:18" x14ac:dyDescent="0.3">
      <c r="C298" s="41"/>
      <c r="F298" s="68"/>
      <c r="G298" s="41"/>
      <c r="H298" s="41"/>
    </row>
    <row r="299" spans="2:18" x14ac:dyDescent="0.3">
      <c r="C299" s="41"/>
      <c r="F299" s="68"/>
      <c r="G299" s="41"/>
      <c r="H299" s="41"/>
    </row>
    <row r="300" spans="2:18" x14ac:dyDescent="0.3">
      <c r="C300" s="41"/>
      <c r="F300" s="64"/>
      <c r="G300" s="41"/>
      <c r="H300" s="41"/>
    </row>
    <row r="301" spans="2:18" x14ac:dyDescent="0.3">
      <c r="C301" s="41"/>
      <c r="F301" s="64"/>
      <c r="G301" s="41"/>
      <c r="H301" s="41"/>
    </row>
    <row r="302" spans="2:18" x14ac:dyDescent="0.3">
      <c r="B302" s="55" t="s">
        <v>166</v>
      </c>
      <c r="C302" s="63" t="s">
        <v>146</v>
      </c>
      <c r="D302" s="55"/>
      <c r="E302" s="55"/>
      <c r="F302" s="66"/>
      <c r="G302" s="63"/>
      <c r="H302" s="63"/>
      <c r="I302" s="55"/>
      <c r="J302" s="55"/>
      <c r="K302" s="55"/>
      <c r="L302" s="55"/>
      <c r="M302" s="55"/>
      <c r="N302" s="55"/>
      <c r="O302" s="55"/>
      <c r="P302" s="55"/>
      <c r="Q302" s="55"/>
      <c r="R302" s="55"/>
    </row>
    <row r="303" spans="2:18" x14ac:dyDescent="0.3">
      <c r="C303" s="41"/>
      <c r="F303" s="64"/>
      <c r="G303" s="41"/>
      <c r="H303" s="41"/>
    </row>
    <row r="304" spans="2:18" x14ac:dyDescent="0.3">
      <c r="B304" s="80" t="s">
        <v>117</v>
      </c>
      <c r="C304" s="81" t="s">
        <v>76</v>
      </c>
      <c r="D304" s="80" t="s">
        <v>77</v>
      </c>
      <c r="E304" s="80" t="s">
        <v>118</v>
      </c>
      <c r="F304" s="82" t="s">
        <v>195</v>
      </c>
      <c r="G304" s="83" t="s">
        <v>196</v>
      </c>
      <c r="H304" s="83" t="s">
        <v>197</v>
      </c>
    </row>
    <row r="305" spans="1:45" x14ac:dyDescent="0.3">
      <c r="B305" s="42" t="s">
        <v>60</v>
      </c>
      <c r="C305" s="46">
        <v>2146.6134000000002</v>
      </c>
      <c r="D305" s="42" t="s">
        <v>36</v>
      </c>
      <c r="E305" s="42" t="str">
        <f>VLOOKUP(B305,'Plans terms &amp; discounts'!A:D,4,FALSE)</f>
        <v>DISC-08</v>
      </c>
      <c r="F305" s="61">
        <v>0</v>
      </c>
      <c r="G305" s="46">
        <v>0</v>
      </c>
      <c r="H305" s="46">
        <v>2146.6134000000002</v>
      </c>
      <c r="T305" s="5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</row>
    <row r="306" spans="1:45" x14ac:dyDescent="0.3">
      <c r="B306" s="42" t="s">
        <v>200</v>
      </c>
      <c r="C306" s="46">
        <v>2215.0344100000002</v>
      </c>
      <c r="D306" s="42" t="s">
        <v>36</v>
      </c>
      <c r="E306" s="42" t="str">
        <f>VLOOKUP(B306,'Plans terms &amp; discounts'!A:D,4,FALSE)</f>
        <v>DISC-09</v>
      </c>
      <c r="F306" s="61">
        <v>0</v>
      </c>
      <c r="G306" s="46">
        <v>0</v>
      </c>
      <c r="H306" s="46">
        <v>2215.0344100000002</v>
      </c>
    </row>
    <row r="307" spans="1:45" x14ac:dyDescent="0.3">
      <c r="B307" s="42" t="s">
        <v>55</v>
      </c>
      <c r="C307" s="46">
        <v>2254.598</v>
      </c>
      <c r="D307" s="42" t="s">
        <v>40</v>
      </c>
      <c r="E307" s="42" t="str">
        <f>VLOOKUP(B307,'Plans terms &amp; discounts'!A:D,4,FALSE)</f>
        <v>.</v>
      </c>
      <c r="F307" s="61">
        <v>0.02</v>
      </c>
      <c r="G307" s="46">
        <v>100</v>
      </c>
      <c r="H307" s="46">
        <v>2109.5060399999998</v>
      </c>
      <c r="K307" t="s">
        <v>121</v>
      </c>
      <c r="L307" t="s">
        <v>156</v>
      </c>
    </row>
    <row r="308" spans="1:45" x14ac:dyDescent="0.3">
      <c r="A308" s="41"/>
      <c r="B308" s="42" t="s">
        <v>54</v>
      </c>
      <c r="C308" s="46">
        <v>2272.8047999999999</v>
      </c>
      <c r="D308" s="42" t="s">
        <v>36</v>
      </c>
      <c r="E308" s="42" t="str">
        <f>VLOOKUP(B308,'Plans terms &amp; discounts'!A:D,4,FALSE)</f>
        <v>.</v>
      </c>
      <c r="F308" s="61">
        <v>0</v>
      </c>
      <c r="G308" s="46">
        <v>0</v>
      </c>
      <c r="H308" s="46">
        <v>2272.8047999999999</v>
      </c>
      <c r="K308" t="s">
        <v>122</v>
      </c>
      <c r="L308" t="s">
        <v>173</v>
      </c>
    </row>
    <row r="309" spans="1:45" x14ac:dyDescent="0.3">
      <c r="A309" s="41"/>
      <c r="B309" s="42" t="s">
        <v>44</v>
      </c>
      <c r="C309" s="46">
        <v>2340.4680399999997</v>
      </c>
      <c r="D309" s="42" t="s">
        <v>36</v>
      </c>
      <c r="E309" s="42" t="str">
        <f>VLOOKUP(B309,'Plans terms &amp; discounts'!A:D,4,FALSE)</f>
        <v>.</v>
      </c>
      <c r="F309" s="61">
        <v>0</v>
      </c>
      <c r="G309" s="46">
        <v>0</v>
      </c>
      <c r="H309" s="46">
        <v>2340.4680399999997</v>
      </c>
      <c r="K309" t="s">
        <v>125</v>
      </c>
      <c r="L309" t="s">
        <v>209</v>
      </c>
    </row>
    <row r="310" spans="1:45" x14ac:dyDescent="0.3">
      <c r="A310" s="41"/>
      <c r="B310" s="42" t="s">
        <v>53</v>
      </c>
      <c r="C310" s="46">
        <v>2343.8271945999995</v>
      </c>
      <c r="D310" s="42" t="s">
        <v>36</v>
      </c>
      <c r="E310" s="42" t="str">
        <f>VLOOKUP(B310,'Plans terms &amp; discounts'!A:D,4,FALSE)</f>
        <v>.</v>
      </c>
      <c r="F310" s="61">
        <v>0</v>
      </c>
      <c r="G310" s="46">
        <v>50</v>
      </c>
      <c r="H310" s="46">
        <v>2293.8271945999995</v>
      </c>
      <c r="K310" t="s">
        <v>126</v>
      </c>
      <c r="L310" t="s">
        <v>110</v>
      </c>
    </row>
    <row r="311" spans="1:45" x14ac:dyDescent="0.3">
      <c r="A311" s="41"/>
      <c r="B311" s="42" t="s">
        <v>52</v>
      </c>
      <c r="C311" s="46">
        <v>2344.1093999999998</v>
      </c>
      <c r="D311" s="42" t="s">
        <v>36</v>
      </c>
      <c r="E311" s="42" t="str">
        <f>VLOOKUP(B311,'Plans terms &amp; discounts'!A:D,4,FALSE)</f>
        <v>.</v>
      </c>
      <c r="F311" s="61">
        <v>0</v>
      </c>
      <c r="G311" s="46">
        <v>50</v>
      </c>
      <c r="H311" s="46">
        <v>2294.1093999999998</v>
      </c>
      <c r="K311" t="s">
        <v>203</v>
      </c>
      <c r="L311" t="s">
        <v>202</v>
      </c>
    </row>
    <row r="312" spans="1:45" x14ac:dyDescent="0.3">
      <c r="A312" s="41"/>
      <c r="B312" s="42" t="s">
        <v>56</v>
      </c>
      <c r="C312" s="46">
        <v>2361.6099599999998</v>
      </c>
      <c r="D312" s="42" t="s">
        <v>42</v>
      </c>
      <c r="E312" s="42" t="str">
        <f>VLOOKUP(B312,'Plans terms &amp; discounts'!A:D,4,FALSE)</f>
        <v>DISC-03</v>
      </c>
      <c r="F312" s="61">
        <v>0.03</v>
      </c>
      <c r="G312" s="46">
        <v>0</v>
      </c>
      <c r="H312" s="46">
        <v>2290.7616611999997</v>
      </c>
      <c r="K312" t="s">
        <v>213</v>
      </c>
      <c r="L312" t="s">
        <v>210</v>
      </c>
      <c r="T312" s="40" t="s">
        <v>117</v>
      </c>
      <c r="U312" t="s">
        <v>44</v>
      </c>
      <c r="V312" t="s">
        <v>207</v>
      </c>
      <c r="W312" t="s">
        <v>208</v>
      </c>
      <c r="X312" t="s">
        <v>48</v>
      </c>
      <c r="Y312" t="s">
        <v>50</v>
      </c>
      <c r="Z312" t="s">
        <v>52</v>
      </c>
      <c r="AA312" t="s">
        <v>53</v>
      </c>
      <c r="AB312" t="s">
        <v>54</v>
      </c>
      <c r="AC312" t="s">
        <v>55</v>
      </c>
      <c r="AD312" t="s">
        <v>56</v>
      </c>
      <c r="AE312" t="s">
        <v>57</v>
      </c>
      <c r="AF312" t="s">
        <v>169</v>
      </c>
      <c r="AG312" t="s">
        <v>171</v>
      </c>
      <c r="AH312" t="s">
        <v>111</v>
      </c>
      <c r="AI312" t="s">
        <v>112</v>
      </c>
      <c r="AJ312" t="s">
        <v>59</v>
      </c>
      <c r="AK312" t="s">
        <v>72</v>
      </c>
      <c r="AL312" t="s">
        <v>106</v>
      </c>
      <c r="AM312" t="s">
        <v>60</v>
      </c>
      <c r="AN312" t="s">
        <v>73</v>
      </c>
      <c r="AO312" t="s">
        <v>200</v>
      </c>
    </row>
    <row r="313" spans="1:45" x14ac:dyDescent="0.3">
      <c r="A313" s="41"/>
      <c r="B313" s="42" t="s">
        <v>111</v>
      </c>
      <c r="C313" s="46">
        <v>2388.9908599999999</v>
      </c>
      <c r="D313" s="42" t="s">
        <v>100</v>
      </c>
      <c r="E313" s="42" t="str">
        <f>VLOOKUP(B313,'Plans terms &amp; discounts'!A:D,4,FALSE)</f>
        <v>DISC-07</v>
      </c>
      <c r="F313" s="61">
        <v>0</v>
      </c>
      <c r="G313" s="46">
        <v>0</v>
      </c>
      <c r="H313" s="46">
        <v>2388.9908599999999</v>
      </c>
      <c r="T313" s="40" t="s">
        <v>76</v>
      </c>
      <c r="U313">
        <v>2340.4680399999997</v>
      </c>
      <c r="V313">
        <v>2602.1634798</v>
      </c>
      <c r="W313">
        <v>2400.4685494</v>
      </c>
      <c r="X313">
        <v>2913.3860800000002</v>
      </c>
      <c r="Y313">
        <v>2790.8543160000004</v>
      </c>
      <c r="Z313">
        <v>2344.1093999999998</v>
      </c>
      <c r="AA313">
        <v>2343.8271945999995</v>
      </c>
      <c r="AB313">
        <v>2272.8047999999999</v>
      </c>
      <c r="AC313">
        <v>2254.598</v>
      </c>
      <c r="AD313">
        <v>2361.6099599999998</v>
      </c>
      <c r="AE313">
        <v>2393.5628000000002</v>
      </c>
      <c r="AF313">
        <v>2799.2794000000004</v>
      </c>
      <c r="AG313">
        <v>2599.2794000000004</v>
      </c>
      <c r="AH313">
        <v>2388.9908599999999</v>
      </c>
      <c r="AI313">
        <v>2474.4528999999998</v>
      </c>
      <c r="AJ313">
        <v>2615.2996859999998</v>
      </c>
      <c r="AK313">
        <v>2573.3330119999996</v>
      </c>
      <c r="AL313">
        <v>2702.0550880000005</v>
      </c>
      <c r="AM313">
        <v>2146.6134000000002</v>
      </c>
      <c r="AN313">
        <v>3384.9422</v>
      </c>
      <c r="AO313">
        <v>2215.0344100000002</v>
      </c>
    </row>
    <row r="314" spans="1:45" x14ac:dyDescent="0.3">
      <c r="B314" s="42" t="s">
        <v>57</v>
      </c>
      <c r="C314" s="46">
        <v>2393.5628000000002</v>
      </c>
      <c r="D314" s="42" t="s">
        <v>36</v>
      </c>
      <c r="E314" s="42" t="str">
        <f>VLOOKUP(B314,'Plans terms &amp; discounts'!A:D,4,FALSE)</f>
        <v>.</v>
      </c>
      <c r="F314" s="61">
        <v>0</v>
      </c>
      <c r="G314" s="46">
        <v>0</v>
      </c>
      <c r="H314" s="46">
        <v>2393.5628000000002</v>
      </c>
      <c r="T314" s="40" t="s">
        <v>77</v>
      </c>
      <c r="U314" t="s">
        <v>36</v>
      </c>
      <c r="V314" t="s">
        <v>127</v>
      </c>
      <c r="W314" t="s">
        <v>36</v>
      </c>
      <c r="X314" t="s">
        <v>36</v>
      </c>
      <c r="Y314" t="s">
        <v>36</v>
      </c>
      <c r="Z314" t="s">
        <v>36</v>
      </c>
      <c r="AA314" t="s">
        <v>36</v>
      </c>
      <c r="AB314" t="s">
        <v>36</v>
      </c>
      <c r="AC314" t="s">
        <v>40</v>
      </c>
      <c r="AD314" t="s">
        <v>42</v>
      </c>
      <c r="AE314" t="s">
        <v>36</v>
      </c>
      <c r="AF314" t="s">
        <v>36</v>
      </c>
      <c r="AG314" t="s">
        <v>40</v>
      </c>
      <c r="AH314" t="s">
        <v>100</v>
      </c>
      <c r="AI314" t="s">
        <v>36</v>
      </c>
      <c r="AJ314" t="s">
        <v>36</v>
      </c>
      <c r="AK314" t="s">
        <v>127</v>
      </c>
      <c r="AL314" t="s">
        <v>36</v>
      </c>
      <c r="AM314" t="s">
        <v>36</v>
      </c>
      <c r="AN314" t="s">
        <v>116</v>
      </c>
      <c r="AO314" t="s">
        <v>18</v>
      </c>
    </row>
    <row r="315" spans="1:45" x14ac:dyDescent="0.3">
      <c r="A315" s="41"/>
      <c r="B315" s="42" t="s">
        <v>208</v>
      </c>
      <c r="C315" s="46">
        <v>2400.4685494</v>
      </c>
      <c r="D315" s="42" t="s">
        <v>36</v>
      </c>
      <c r="E315" s="42" t="str">
        <f>VLOOKUP(B315,'Plans terms &amp; discounts'!A:D,4,FALSE)</f>
        <v>.</v>
      </c>
      <c r="F315" s="61">
        <v>0</v>
      </c>
      <c r="G315" s="46">
        <v>0</v>
      </c>
      <c r="H315" s="46">
        <v>2400.4685494</v>
      </c>
      <c r="T315" s="40" t="s">
        <v>118</v>
      </c>
      <c r="U315">
        <v>0</v>
      </c>
      <c r="V315" t="s">
        <v>18</v>
      </c>
      <c r="W315" t="s">
        <v>18</v>
      </c>
      <c r="X315" t="s">
        <v>18</v>
      </c>
      <c r="Y315" t="s">
        <v>18</v>
      </c>
      <c r="Z315" t="s">
        <v>18</v>
      </c>
      <c r="AA315" t="s">
        <v>18</v>
      </c>
      <c r="AB315" t="s">
        <v>18</v>
      </c>
      <c r="AC315" t="s">
        <v>18</v>
      </c>
      <c r="AD315" t="s">
        <v>121</v>
      </c>
      <c r="AE315" t="s">
        <v>18</v>
      </c>
      <c r="AF315" t="s">
        <v>18</v>
      </c>
      <c r="AG315" t="s">
        <v>122</v>
      </c>
      <c r="AH315" t="s">
        <v>125</v>
      </c>
      <c r="AI315" t="s">
        <v>211</v>
      </c>
      <c r="AJ315" t="s">
        <v>18</v>
      </c>
      <c r="AK315" t="s">
        <v>18</v>
      </c>
      <c r="AL315" t="s">
        <v>18</v>
      </c>
      <c r="AM315" t="s">
        <v>126</v>
      </c>
      <c r="AN315" t="s">
        <v>161</v>
      </c>
      <c r="AO315" t="s">
        <v>203</v>
      </c>
    </row>
    <row r="316" spans="1:45" x14ac:dyDescent="0.3">
      <c r="B316" s="42" t="s">
        <v>112</v>
      </c>
      <c r="C316" s="46">
        <v>2474.4528999999998</v>
      </c>
      <c r="D316" s="42" t="s">
        <v>36</v>
      </c>
      <c r="E316" s="42" t="str">
        <f>VLOOKUP(B316,'Plans terms &amp; discounts'!A:D,4,FALSE)</f>
        <v>DISC-10</v>
      </c>
      <c r="F316" s="61">
        <v>0</v>
      </c>
      <c r="G316" s="46">
        <v>0</v>
      </c>
      <c r="H316" s="46">
        <v>2474.4528999999998</v>
      </c>
      <c r="T316" s="40" t="s">
        <v>195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0.02</v>
      </c>
      <c r="AD316">
        <v>0.03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</row>
    <row r="317" spans="1:45" x14ac:dyDescent="0.3">
      <c r="B317" s="42" t="s">
        <v>72</v>
      </c>
      <c r="C317" s="46">
        <v>2573.3330119999996</v>
      </c>
      <c r="D317" s="42" t="s">
        <v>127</v>
      </c>
      <c r="E317" s="42" t="str">
        <f>VLOOKUP(B317,'Plans terms &amp; discounts'!A:D,4,FALSE)</f>
        <v>.</v>
      </c>
      <c r="F317" s="61">
        <v>0</v>
      </c>
      <c r="G317" s="46">
        <v>0</v>
      </c>
      <c r="H317" s="46">
        <v>2573.3330119999996</v>
      </c>
      <c r="T317" s="57" t="s">
        <v>196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50</v>
      </c>
      <c r="AA317">
        <v>50</v>
      </c>
      <c r="AB317">
        <v>0</v>
      </c>
      <c r="AC317">
        <v>100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</row>
    <row r="318" spans="1:45" x14ac:dyDescent="0.3">
      <c r="B318" s="42" t="s">
        <v>171</v>
      </c>
      <c r="C318" s="46">
        <v>2599.2794000000004</v>
      </c>
      <c r="D318" s="42" t="s">
        <v>40</v>
      </c>
      <c r="E318" s="42" t="str">
        <f>VLOOKUP(B318,'Plans terms &amp; discounts'!A:D,4,FALSE)</f>
        <v>DISC-04</v>
      </c>
      <c r="F318" s="61">
        <v>0</v>
      </c>
      <c r="G318" s="46">
        <v>0</v>
      </c>
      <c r="H318" s="46">
        <v>2599.2794000000004</v>
      </c>
      <c r="T318" s="57" t="s">
        <v>197</v>
      </c>
      <c r="U318">
        <v>2340.4680399999997</v>
      </c>
      <c r="V318">
        <v>2602.1634798</v>
      </c>
      <c r="W318">
        <v>2400.4685494</v>
      </c>
      <c r="X318">
        <v>2913.3860800000002</v>
      </c>
      <c r="Y318">
        <v>2790.8543160000004</v>
      </c>
      <c r="Z318">
        <v>2294.1093999999998</v>
      </c>
      <c r="AA318">
        <v>2293.8271945999995</v>
      </c>
      <c r="AB318">
        <v>2272.8047999999999</v>
      </c>
      <c r="AC318">
        <v>2109.5060399999998</v>
      </c>
      <c r="AD318">
        <v>2290.7616611999997</v>
      </c>
      <c r="AE318">
        <v>2393.5628000000002</v>
      </c>
      <c r="AF318">
        <v>2799.2794000000004</v>
      </c>
      <c r="AG318">
        <v>2599.2794000000004</v>
      </c>
      <c r="AH318">
        <v>2388.9908599999999</v>
      </c>
      <c r="AI318">
        <v>2474.4528999999998</v>
      </c>
      <c r="AJ318">
        <v>2615.2996859999998</v>
      </c>
      <c r="AK318">
        <v>2573.3330119999996</v>
      </c>
      <c r="AL318">
        <v>2702.0550880000005</v>
      </c>
      <c r="AM318">
        <v>2146.6134000000002</v>
      </c>
      <c r="AN318">
        <v>3384.9422</v>
      </c>
      <c r="AO318">
        <v>2215.0344100000002</v>
      </c>
    </row>
    <row r="319" spans="1:45" x14ac:dyDescent="0.3">
      <c r="B319" s="42" t="s">
        <v>207</v>
      </c>
      <c r="C319" s="46">
        <v>2602.1634798</v>
      </c>
      <c r="D319" s="42" t="s">
        <v>127</v>
      </c>
      <c r="E319" s="42" t="str">
        <f>VLOOKUP(B319,'Plans terms &amp; discounts'!A:D,4,FALSE)</f>
        <v>.</v>
      </c>
      <c r="F319" s="61">
        <v>0</v>
      </c>
      <c r="G319" s="46">
        <v>0</v>
      </c>
      <c r="H319" s="46">
        <v>2602.1634798</v>
      </c>
    </row>
    <row r="320" spans="1:45" x14ac:dyDescent="0.3">
      <c r="B320" s="42" t="s">
        <v>59</v>
      </c>
      <c r="C320" s="46">
        <v>2615.2996859999998</v>
      </c>
      <c r="D320" s="42" t="s">
        <v>36</v>
      </c>
      <c r="E320" s="42" t="str">
        <f>VLOOKUP(B320,'Plans terms &amp; discounts'!A:D,4,FALSE)</f>
        <v>.</v>
      </c>
      <c r="F320" s="61">
        <v>0</v>
      </c>
      <c r="G320" s="46">
        <v>0</v>
      </c>
      <c r="H320" s="46">
        <v>2615.2996859999998</v>
      </c>
    </row>
    <row r="321" spans="2:8" x14ac:dyDescent="0.3">
      <c r="B321" s="42" t="s">
        <v>106</v>
      </c>
      <c r="C321" s="46">
        <v>2702.0550880000005</v>
      </c>
      <c r="D321" s="42" t="s">
        <v>36</v>
      </c>
      <c r="E321" s="42" t="str">
        <f>VLOOKUP(B321,'Plans terms &amp; discounts'!A:D,4,FALSE)</f>
        <v>.</v>
      </c>
      <c r="F321" s="61">
        <v>0</v>
      </c>
      <c r="G321" s="46">
        <v>0</v>
      </c>
      <c r="H321" s="46">
        <v>2702.0550880000005</v>
      </c>
    </row>
    <row r="322" spans="2:8" x14ac:dyDescent="0.3">
      <c r="B322" s="42" t="s">
        <v>50</v>
      </c>
      <c r="C322" s="46">
        <v>2790.8543160000004</v>
      </c>
      <c r="D322" s="42" t="s">
        <v>36</v>
      </c>
      <c r="E322" s="42" t="str">
        <f>VLOOKUP(B322,'Plans terms &amp; discounts'!A:D,4,FALSE)</f>
        <v>.</v>
      </c>
      <c r="F322" s="61">
        <v>0</v>
      </c>
      <c r="G322" s="46">
        <v>0</v>
      </c>
      <c r="H322" s="46">
        <v>2790.8543160000004</v>
      </c>
    </row>
    <row r="323" spans="2:8" x14ac:dyDescent="0.3">
      <c r="B323" s="42" t="s">
        <v>169</v>
      </c>
      <c r="C323" s="46">
        <v>2799.2794000000004</v>
      </c>
      <c r="D323" s="42" t="s">
        <v>36</v>
      </c>
      <c r="E323" s="42" t="str">
        <f>VLOOKUP(B323,'Plans terms &amp; discounts'!A:D,4,FALSE)</f>
        <v>.</v>
      </c>
      <c r="F323" s="61">
        <v>0</v>
      </c>
      <c r="G323" s="46">
        <v>0</v>
      </c>
      <c r="H323" s="46">
        <v>2799.2794000000004</v>
      </c>
    </row>
    <row r="324" spans="2:8" x14ac:dyDescent="0.3">
      <c r="B324" s="42" t="s">
        <v>48</v>
      </c>
      <c r="C324" s="46">
        <v>2913.3860800000002</v>
      </c>
      <c r="D324" s="42" t="s">
        <v>36</v>
      </c>
      <c r="E324" s="42" t="str">
        <f>VLOOKUP(B324,'Plans terms &amp; discounts'!A:D,4,FALSE)</f>
        <v>.</v>
      </c>
      <c r="F324" s="61">
        <v>0</v>
      </c>
      <c r="G324" s="46">
        <v>0</v>
      </c>
      <c r="H324" s="46">
        <v>2913.3860800000002</v>
      </c>
    </row>
    <row r="325" spans="2:8" x14ac:dyDescent="0.3">
      <c r="B325" s="42" t="s">
        <v>73</v>
      </c>
      <c r="C325" s="46">
        <v>3384.9422</v>
      </c>
      <c r="D325" s="42" t="s">
        <v>116</v>
      </c>
      <c r="E325" s="42" t="str">
        <f>VLOOKUP(B325,'Plans terms &amp; discounts'!A:D,4,FALSE)</f>
        <v>BUND-02</v>
      </c>
      <c r="F325" s="61">
        <v>0</v>
      </c>
      <c r="G325" s="46">
        <v>0</v>
      </c>
      <c r="H325" s="46">
        <v>3384.9422</v>
      </c>
    </row>
    <row r="326" spans="2:8" x14ac:dyDescent="0.3">
      <c r="C326" s="41"/>
      <c r="F326" s="68"/>
      <c r="G326" s="41"/>
      <c r="H326" s="41"/>
    </row>
    <row r="327" spans="2:8" x14ac:dyDescent="0.3">
      <c r="C327" s="41"/>
      <c r="F327" s="68"/>
      <c r="G327" s="41"/>
      <c r="H327" s="41"/>
    </row>
    <row r="328" spans="2:8" x14ac:dyDescent="0.3">
      <c r="C328" s="41"/>
      <c r="F328" s="68"/>
      <c r="G328" s="41"/>
      <c r="H328" s="41"/>
    </row>
    <row r="329" spans="2:8" x14ac:dyDescent="0.3">
      <c r="C329" s="41"/>
      <c r="F329" s="68"/>
      <c r="G329" s="41"/>
      <c r="H329" s="41"/>
    </row>
    <row r="330" spans="2:8" x14ac:dyDescent="0.3">
      <c r="C330" s="41"/>
      <c r="F330" s="68"/>
      <c r="G330" s="41"/>
      <c r="H330" s="41"/>
    </row>
    <row r="331" spans="2:8" x14ac:dyDescent="0.3">
      <c r="C331" s="41"/>
      <c r="F331" s="68"/>
      <c r="G331" s="41"/>
      <c r="H331" s="41"/>
    </row>
    <row r="332" spans="2:8" x14ac:dyDescent="0.3">
      <c r="C332" s="41"/>
      <c r="F332" s="68"/>
      <c r="G332" s="41"/>
      <c r="H332" s="41"/>
    </row>
    <row r="401" spans="3:3" x14ac:dyDescent="0.3">
      <c r="C401" s="41"/>
    </row>
    <row r="402" spans="3:3" x14ac:dyDescent="0.3">
      <c r="C402" s="41"/>
    </row>
    <row r="403" spans="3:3" x14ac:dyDescent="0.3">
      <c r="C403" s="41"/>
    </row>
  </sheetData>
  <sortState xmlns:xlrd2="http://schemas.microsoft.com/office/spreadsheetml/2017/richdata2" ref="B169:H189">
    <sortCondition ref="C169:C189"/>
  </sortState>
  <phoneticPr fontId="1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D024-EFDB-46D6-A0A2-52A88E782EF1}">
  <sheetPr>
    <tabColor theme="7" tint="0.59999389629810485"/>
  </sheetPr>
  <dimension ref="A1:AE113"/>
  <sheetViews>
    <sheetView zoomScale="60" zoomScaleNormal="60" workbookViewId="0">
      <pane xSplit="4" ySplit="1" topLeftCell="E2" activePane="bottomRight" state="frozen"/>
      <selection activeCell="Y32" sqref="Y32"/>
      <selection pane="topRight" activeCell="Y32" sqref="Y32"/>
      <selection pane="bottomLeft" activeCell="Y32" sqref="Y32"/>
      <selection pane="bottomRight" activeCell="E3" sqref="E3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6640625" customWidth="1"/>
    <col min="5" max="5" width="30.33203125" bestFit="1" customWidth="1"/>
    <col min="6" max="24" width="27.88671875" customWidth="1"/>
    <col min="25" max="25" width="45.44140625" customWidth="1"/>
    <col min="26" max="26" width="27.88671875" customWidth="1"/>
    <col min="27" max="27" width="32.6640625" bestFit="1" customWidth="1"/>
    <col min="28" max="28" width="27.88671875" customWidth="1"/>
    <col min="29" max="29" width="17.6640625" customWidth="1"/>
    <col min="30" max="30" width="31.6640625" customWidth="1"/>
    <col min="31" max="31" width="34.77734375" bestFit="1" customWidth="1"/>
  </cols>
  <sheetData>
    <row r="1" spans="1:31" x14ac:dyDescent="0.3">
      <c r="A1" s="4"/>
      <c r="B1" s="91" t="s">
        <v>150</v>
      </c>
      <c r="C1" s="91"/>
      <c r="D1" s="4"/>
      <c r="E1" s="23" t="s">
        <v>0</v>
      </c>
      <c r="F1" s="40" t="s">
        <v>206</v>
      </c>
      <c r="G1" s="40" t="s">
        <v>205</v>
      </c>
      <c r="H1" s="23" t="s">
        <v>63</v>
      </c>
      <c r="I1" s="23" t="s">
        <v>65</v>
      </c>
      <c r="J1" s="23" t="s">
        <v>66</v>
      </c>
      <c r="K1" s="23" t="s">
        <v>1</v>
      </c>
      <c r="L1" s="23" t="s">
        <v>67</v>
      </c>
      <c r="M1" s="23" t="s">
        <v>68</v>
      </c>
      <c r="N1" s="23" t="s">
        <v>41</v>
      </c>
      <c r="O1" s="23" t="s">
        <v>69</v>
      </c>
      <c r="P1" t="s">
        <v>170</v>
      </c>
      <c r="Q1" t="s">
        <v>172</v>
      </c>
      <c r="R1" s="23" t="s">
        <v>99</v>
      </c>
      <c r="S1" s="23" t="s">
        <v>98</v>
      </c>
      <c r="T1" s="23" t="s">
        <v>70</v>
      </c>
      <c r="U1" s="23" t="s">
        <v>74</v>
      </c>
      <c r="V1" s="23" t="s">
        <v>105</v>
      </c>
      <c r="W1" s="23" t="s">
        <v>71</v>
      </c>
      <c r="X1" s="23" t="s">
        <v>75</v>
      </c>
      <c r="Y1" s="76"/>
      <c r="Z1" s="60" t="s">
        <v>176</v>
      </c>
      <c r="AA1" t="s">
        <v>178</v>
      </c>
      <c r="AB1" s="23" t="s">
        <v>184</v>
      </c>
      <c r="AC1" s="23" t="s">
        <v>190</v>
      </c>
      <c r="AD1" s="76"/>
      <c r="AE1" s="73" t="s">
        <v>181</v>
      </c>
    </row>
    <row r="2" spans="1:31" ht="15.6" x14ac:dyDescent="0.3">
      <c r="A2" s="87" t="s">
        <v>84</v>
      </c>
      <c r="B2" s="88" t="s">
        <v>92</v>
      </c>
      <c r="C2" s="88"/>
      <c r="D2" s="1" t="s">
        <v>94</v>
      </c>
      <c r="E2" s="30" t="str">
        <f>VLOOKUP(E1,'Plans terms &amp; discounts'!$A:$B,2,FALSE)</f>
        <v>Open</v>
      </c>
      <c r="F2" s="30" t="str">
        <f>VLOOKUP(F1,'Plans terms &amp; discounts'!$A:$B,2,FALSE)</f>
        <v>Open (prices fixed for 12 months)</v>
      </c>
      <c r="G2" s="30" t="str">
        <f>VLOOKUP(G1,'Plans terms &amp; discounts'!$A:$B,2,FALSE)</f>
        <v>Open</v>
      </c>
      <c r="H2" s="30" t="str">
        <f>VLOOKUP(H1,'Plans terms &amp; discounts'!$A:$B,2,FALSE)</f>
        <v>Open</v>
      </c>
      <c r="I2" s="30" t="str">
        <f>VLOOKUP(I1,'Plans terms &amp; discounts'!$A:$B,2,FALSE)</f>
        <v>Open</v>
      </c>
      <c r="J2" s="30" t="str">
        <f>VLOOKUP(J1,'Plans terms &amp; discounts'!$A:$B,2,FALSE)</f>
        <v>Open</v>
      </c>
      <c r="K2" s="30" t="str">
        <f>VLOOKUP(K1,'Plans terms &amp; discounts'!$A:$B,2,FALSE)</f>
        <v>Open</v>
      </c>
      <c r="L2" s="30" t="str">
        <f>VLOOKUP(L1,'Plans terms &amp; discounts'!$A:$B,2,FALSE)</f>
        <v>Open</v>
      </c>
      <c r="M2" s="30" t="str">
        <f>VLOOKUP(M1,'Plans terms &amp; discounts'!$A:$B,2,FALSE)</f>
        <v>Fixed (12 months)</v>
      </c>
      <c r="N2" s="30" t="str">
        <f>VLOOKUP(N1,'Plans terms &amp; discounts'!$A:$B,2,FALSE)</f>
        <v>Open or Fixed</v>
      </c>
      <c r="O2" s="30" t="str">
        <f>VLOOKUP(O1,'Plans terms &amp; discounts'!$A:$B,2,FALSE)</f>
        <v>Open</v>
      </c>
      <c r="P2" s="30" t="str">
        <f>VLOOKUP(P1,'Plans terms &amp; discounts'!$A:$B,2,FALSE)</f>
        <v>Open</v>
      </c>
      <c r="Q2" s="30" t="str">
        <f>VLOOKUP(Q1,'Plans terms &amp; discounts'!$A:$B,2,FALSE)</f>
        <v>Fixed (12 months)</v>
      </c>
      <c r="R2" s="30" t="str">
        <f>VLOOKUP(R1,'Plans terms &amp; discounts'!$A:$B,2,FALSE)</f>
        <v>Fixed (24 months)</v>
      </c>
      <c r="S2" s="30" t="str">
        <f>VLOOKUP(S1,'Plans terms &amp; discounts'!$A:$B,2,FALSE)</f>
        <v>Open</v>
      </c>
      <c r="T2" s="30" t="str">
        <f>VLOOKUP(T1,'Plans terms &amp; discounts'!$A:$B,2,FALSE)</f>
        <v>Open</v>
      </c>
      <c r="U2" s="30" t="str">
        <f>VLOOKUP(U1,'Plans terms &amp; discounts'!$A:$B,2,FALSE)</f>
        <v>Open (prices fixed for 12 months)</v>
      </c>
      <c r="V2" s="30" t="str">
        <f>VLOOKUP(V1,'Plans terms &amp; discounts'!$A:$B,2,FALSE)</f>
        <v>Open</v>
      </c>
      <c r="W2" s="30" t="str">
        <f>VLOOKUP(W1,'Plans terms &amp; discounts'!$A:$B,2,FALSE)</f>
        <v>Open</v>
      </c>
      <c r="X2" s="30" t="str">
        <f>VLOOKUP(X1,'Plans terms &amp; discounts'!$A:$B,2,FALSE)</f>
        <v>Fixed 12 months</v>
      </c>
      <c r="Y2" s="76"/>
      <c r="Z2" s="30" t="str">
        <f>VLOOKUP(Z1,'Plans terms &amp; discounts'!$A:$B,2,FALSE)</f>
        <v>Open</v>
      </c>
      <c r="AA2" s="30" t="str">
        <f>VLOOKUP(AA1,'Plans terms &amp; discounts'!$A:$B,2,FALSE)</f>
        <v>Fixed (12 months)</v>
      </c>
      <c r="AB2" s="30" t="str">
        <f>VLOOKUP(AB1,'Plans terms &amp; discounts'!$A:$B,2,FALSE)</f>
        <v>Open / Fixed</v>
      </c>
      <c r="AC2" s="30" t="str">
        <f>VLOOKUP(AC1,'Plans terms &amp; discounts'!$A:$B,2,FALSE)</f>
        <v>Open</v>
      </c>
      <c r="AD2" s="76"/>
      <c r="AE2" s="30" t="str">
        <f>VLOOKUP(AE1,'Plans terms &amp; discounts'!$A:$B,2,FALSE)</f>
        <v>Open</v>
      </c>
    </row>
    <row r="3" spans="1:31" ht="15.6" x14ac:dyDescent="0.3">
      <c r="A3" s="87"/>
      <c r="B3" s="88"/>
      <c r="C3" s="88"/>
      <c r="D3" s="1" t="s">
        <v>3</v>
      </c>
      <c r="E3" s="30" t="s">
        <v>96</v>
      </c>
      <c r="F3" s="30" t="s">
        <v>4</v>
      </c>
      <c r="G3" s="30" t="s">
        <v>4</v>
      </c>
      <c r="H3" s="30" t="s">
        <v>96</v>
      </c>
      <c r="I3" s="30" t="s">
        <v>95</v>
      </c>
      <c r="J3" s="30" t="s">
        <v>96</v>
      </c>
      <c r="K3" s="30" t="s">
        <v>4</v>
      </c>
      <c r="L3" s="30" t="s">
        <v>96</v>
      </c>
      <c r="M3" s="30" t="s">
        <v>96</v>
      </c>
      <c r="N3" s="30" t="s">
        <v>96</v>
      </c>
      <c r="O3" s="30" t="s">
        <v>96</v>
      </c>
      <c r="P3" s="30" t="s">
        <v>96</v>
      </c>
      <c r="Q3" s="30" t="s">
        <v>96</v>
      </c>
      <c r="R3" s="30" t="s">
        <v>96</v>
      </c>
      <c r="S3" s="30" t="s">
        <v>96</v>
      </c>
      <c r="T3" s="30" t="s">
        <v>96</v>
      </c>
      <c r="U3" s="30" t="s">
        <v>95</v>
      </c>
      <c r="V3" s="30" t="s">
        <v>95</v>
      </c>
      <c r="W3" s="30" t="s">
        <v>96</v>
      </c>
      <c r="X3" s="30" t="s">
        <v>96</v>
      </c>
      <c r="Y3" s="76"/>
      <c r="Z3" s="30" t="s">
        <v>96</v>
      </c>
      <c r="AA3" s="30" t="s">
        <v>96</v>
      </c>
      <c r="AB3" s="30" t="s">
        <v>96</v>
      </c>
      <c r="AC3" s="30" t="s">
        <v>96</v>
      </c>
      <c r="AD3" s="76"/>
      <c r="AE3" s="30" t="s">
        <v>96</v>
      </c>
    </row>
    <row r="4" spans="1:31" ht="15.75" customHeight="1" x14ac:dyDescent="0.3">
      <c r="A4" s="87"/>
      <c r="B4" s="89" t="s">
        <v>97</v>
      </c>
      <c r="C4" s="89"/>
      <c r="D4" s="26" t="s">
        <v>30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44">
        <v>2.4857999999999998</v>
      </c>
      <c r="P4" s="28"/>
      <c r="Q4" s="28"/>
      <c r="R4" s="28"/>
      <c r="S4" s="28"/>
      <c r="T4" s="28"/>
      <c r="U4" s="28"/>
      <c r="V4" s="28"/>
      <c r="W4" s="44">
        <v>2.3574999999999999</v>
      </c>
      <c r="X4" s="28"/>
      <c r="Y4" s="77"/>
      <c r="Z4" s="28"/>
      <c r="AA4" s="28"/>
      <c r="AB4" s="28"/>
      <c r="AC4" s="28"/>
      <c r="AD4" s="76"/>
      <c r="AE4" s="28"/>
    </row>
    <row r="5" spans="1:31" ht="15.6" x14ac:dyDescent="0.3">
      <c r="A5" s="87"/>
      <c r="B5" s="89"/>
      <c r="C5" s="89"/>
      <c r="D5" s="26" t="s">
        <v>31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44"/>
      <c r="P5" s="28"/>
      <c r="Q5" s="28"/>
      <c r="R5" s="28"/>
      <c r="S5" s="28"/>
      <c r="T5" s="28"/>
      <c r="U5" s="28"/>
      <c r="V5" s="28"/>
      <c r="W5" s="44"/>
      <c r="X5" s="28"/>
      <c r="Y5" s="77"/>
      <c r="Z5" s="28"/>
      <c r="AA5" s="28"/>
      <c r="AB5" s="28"/>
      <c r="AC5" s="28"/>
      <c r="AD5" s="76"/>
      <c r="AE5" s="28"/>
    </row>
    <row r="6" spans="1:31" ht="15.6" x14ac:dyDescent="0.3">
      <c r="A6" s="87"/>
      <c r="B6" s="89"/>
      <c r="C6" s="89"/>
      <c r="D6" s="27" t="s">
        <v>32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44">
        <v>0.20799999999999999</v>
      </c>
      <c r="P6" s="28"/>
      <c r="Q6" s="28"/>
      <c r="R6" s="28"/>
      <c r="S6" s="28"/>
      <c r="T6" s="28"/>
      <c r="U6" s="28"/>
      <c r="V6" s="28"/>
      <c r="W6" s="44">
        <v>0.18820000000000001</v>
      </c>
      <c r="X6" s="28"/>
      <c r="Y6" s="77"/>
      <c r="Z6" s="28"/>
      <c r="AA6" s="28"/>
      <c r="AB6" s="28"/>
      <c r="AC6" s="28"/>
      <c r="AD6" s="76"/>
      <c r="AE6" s="28"/>
    </row>
    <row r="7" spans="1:31" ht="15.6" x14ac:dyDescent="0.3">
      <c r="A7" s="87"/>
      <c r="B7" s="23"/>
      <c r="C7" s="25" t="s">
        <v>35</v>
      </c>
      <c r="D7" s="2" t="s">
        <v>6</v>
      </c>
      <c r="E7" s="31">
        <v>2.06</v>
      </c>
      <c r="F7" s="31">
        <v>2.1</v>
      </c>
      <c r="G7" s="31">
        <v>2.1</v>
      </c>
      <c r="H7" s="31">
        <v>2.08</v>
      </c>
      <c r="I7" s="31">
        <v>2.08</v>
      </c>
      <c r="J7" s="31">
        <v>2.2000000000000002</v>
      </c>
      <c r="K7" s="31">
        <v>2.2000000000000002</v>
      </c>
      <c r="L7" s="31">
        <v>1.35</v>
      </c>
      <c r="M7" s="31">
        <v>2.0099999999999998</v>
      </c>
      <c r="N7" s="31">
        <v>2.2999999999999998</v>
      </c>
      <c r="O7" s="31">
        <f>O4/O26</f>
        <v>2.1615652173913045</v>
      </c>
      <c r="P7" s="31">
        <v>2.21</v>
      </c>
      <c r="Q7" s="31">
        <v>2.21</v>
      </c>
      <c r="R7" s="31">
        <v>1.9237</v>
      </c>
      <c r="S7" s="31">
        <v>1.8833</v>
      </c>
      <c r="T7" s="31">
        <v>2.3382999999999998</v>
      </c>
      <c r="U7" s="31">
        <v>2.15</v>
      </c>
      <c r="V7" s="31">
        <v>2.15</v>
      </c>
      <c r="W7" s="31">
        <f>W4/W26</f>
        <v>2.0500000000000003</v>
      </c>
      <c r="X7" s="31">
        <v>2.1215999999999999</v>
      </c>
      <c r="Y7" s="77"/>
      <c r="Z7" s="31">
        <v>2.1680000000000001</v>
      </c>
      <c r="AA7" s="31">
        <v>2.23</v>
      </c>
      <c r="AB7" s="31">
        <v>2.1219999999999999</v>
      </c>
      <c r="AC7" s="31">
        <v>1.98</v>
      </c>
      <c r="AD7" s="76"/>
      <c r="AE7" s="31">
        <v>1.5489999999999999</v>
      </c>
    </row>
    <row r="8" spans="1:31" ht="15.6" x14ac:dyDescent="0.3">
      <c r="A8" s="87"/>
      <c r="B8" s="23"/>
      <c r="C8" s="90" t="s">
        <v>7</v>
      </c>
      <c r="D8" s="2" t="s">
        <v>8</v>
      </c>
      <c r="E8" s="31">
        <v>1.6000000000000001E-3</v>
      </c>
      <c r="F8" s="31"/>
      <c r="G8" s="31"/>
      <c r="H8" s="31"/>
      <c r="I8" s="31"/>
      <c r="J8" s="31"/>
      <c r="K8" s="31"/>
      <c r="L8" s="31"/>
      <c r="M8" s="31"/>
      <c r="N8" s="31"/>
      <c r="O8" s="31">
        <f>O5/O26</f>
        <v>0</v>
      </c>
      <c r="P8" s="31"/>
      <c r="Q8" s="31"/>
      <c r="R8" s="31"/>
      <c r="S8" s="31"/>
      <c r="T8" s="31">
        <v>1.9E-3</v>
      </c>
      <c r="U8" s="31"/>
      <c r="V8" s="31"/>
      <c r="W8" s="31">
        <f>W5/W26</f>
        <v>0</v>
      </c>
      <c r="X8" s="31"/>
      <c r="Y8" s="77"/>
      <c r="Z8" s="31">
        <v>1.6000000000000001E-3</v>
      </c>
      <c r="AA8" s="31"/>
      <c r="AB8" s="31"/>
      <c r="AC8" s="31"/>
      <c r="AD8" s="76"/>
      <c r="AE8" s="31">
        <v>1.6000000000000001E-3</v>
      </c>
    </row>
    <row r="9" spans="1:31" ht="15.75" customHeight="1" x14ac:dyDescent="0.3">
      <c r="A9" s="87"/>
      <c r="B9" s="23"/>
      <c r="C9" s="90"/>
      <c r="D9" s="1" t="s">
        <v>9</v>
      </c>
      <c r="E9" s="31">
        <v>0.186</v>
      </c>
      <c r="F9" s="31"/>
      <c r="G9" s="31"/>
      <c r="H9" s="31">
        <v>0.23849999999999999</v>
      </c>
      <c r="I9" s="31"/>
      <c r="J9" s="31">
        <v>0.1552</v>
      </c>
      <c r="K9" s="31"/>
      <c r="L9" s="31">
        <v>0.19400000000000001</v>
      </c>
      <c r="M9" s="31">
        <v>0.17</v>
      </c>
      <c r="N9" s="31">
        <v>0.2</v>
      </c>
      <c r="O9" s="31">
        <f>O6/O26</f>
        <v>0.18086956521739131</v>
      </c>
      <c r="P9" s="31">
        <v>0.18390000000000001</v>
      </c>
      <c r="Q9" s="31">
        <v>0.18390000000000001</v>
      </c>
      <c r="R9" s="31">
        <v>0.19969999999999999</v>
      </c>
      <c r="S9" s="31">
        <v>0.19620000000000001</v>
      </c>
      <c r="T9" s="31">
        <v>0.18962999999999999</v>
      </c>
      <c r="U9" s="31"/>
      <c r="V9" s="31"/>
      <c r="W9" s="31">
        <f>W6/W26</f>
        <v>0.16365217391304349</v>
      </c>
      <c r="X9" s="31">
        <v>0.2419</v>
      </c>
      <c r="Y9" s="77"/>
      <c r="Z9" s="31">
        <v>0.19500000000000001</v>
      </c>
      <c r="AA9" s="31">
        <v>0.18340000000000001</v>
      </c>
      <c r="AB9" s="31">
        <v>0.2419</v>
      </c>
      <c r="AC9" s="31">
        <v>0.1648</v>
      </c>
      <c r="AD9" s="76"/>
      <c r="AE9" s="31"/>
    </row>
    <row r="10" spans="1:31" ht="15.6" x14ac:dyDescent="0.3">
      <c r="A10" s="87"/>
      <c r="B10" s="3">
        <v>0.31</v>
      </c>
      <c r="C10" s="90"/>
      <c r="D10" s="35" t="s">
        <v>10</v>
      </c>
      <c r="E10" s="19"/>
      <c r="F10" s="19">
        <v>0.29749999999999999</v>
      </c>
      <c r="G10" s="19">
        <v>0.29870000000000002</v>
      </c>
      <c r="H10" s="19"/>
      <c r="I10" s="19"/>
      <c r="J10" s="19"/>
      <c r="K10" s="19">
        <v>0.21279999999999999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77"/>
      <c r="Z10" s="19"/>
      <c r="AA10" s="19"/>
      <c r="AB10" s="19"/>
      <c r="AC10" s="19"/>
      <c r="AD10" s="76"/>
      <c r="AE10" s="19"/>
    </row>
    <row r="11" spans="1:31" ht="15.6" x14ac:dyDescent="0.3">
      <c r="A11" s="87"/>
      <c r="B11" s="3">
        <v>0.69</v>
      </c>
      <c r="C11" s="90"/>
      <c r="D11" s="35" t="s">
        <v>11</v>
      </c>
      <c r="E11" s="19"/>
      <c r="F11" s="19">
        <v>0.16220000000000001</v>
      </c>
      <c r="G11" s="19">
        <v>0.1646</v>
      </c>
      <c r="H11" s="19"/>
      <c r="I11" s="19"/>
      <c r="J11" s="19"/>
      <c r="K11" s="19">
        <v>0.1305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77"/>
      <c r="Z11" s="19"/>
      <c r="AA11" s="19"/>
      <c r="AB11" s="19"/>
      <c r="AC11" s="19"/>
      <c r="AD11" s="76"/>
      <c r="AE11" s="19"/>
    </row>
    <row r="12" spans="1:31" x14ac:dyDescent="0.3">
      <c r="A12" s="87"/>
      <c r="B12" s="3">
        <v>0.4</v>
      </c>
      <c r="C12" s="90"/>
      <c r="D12" s="36" t="s">
        <v>12</v>
      </c>
      <c r="E12" s="31"/>
      <c r="F12" s="31"/>
      <c r="G12" s="31"/>
      <c r="H12" s="31"/>
      <c r="I12" s="31">
        <v>0.26569999999999999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>
        <v>0.2384</v>
      </c>
      <c r="V12" s="31">
        <v>0.25609999999999999</v>
      </c>
      <c r="W12" s="31"/>
      <c r="X12" s="31"/>
      <c r="Y12" s="77"/>
      <c r="Z12" s="31"/>
      <c r="AA12" s="31"/>
      <c r="AB12" s="31"/>
      <c r="AC12" s="31"/>
      <c r="AD12" s="76"/>
      <c r="AE12" s="31">
        <v>0.21</v>
      </c>
    </row>
    <row r="13" spans="1:31" ht="15.6" x14ac:dyDescent="0.3">
      <c r="A13" s="87"/>
      <c r="B13" s="3">
        <v>0.4</v>
      </c>
      <c r="C13" s="90"/>
      <c r="D13" s="37" t="s">
        <v>13</v>
      </c>
      <c r="E13" s="31"/>
      <c r="F13" s="31"/>
      <c r="G13" s="31"/>
      <c r="H13" s="31"/>
      <c r="I13" s="31">
        <v>0.186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>
        <v>0.18840000000000001</v>
      </c>
      <c r="V13" s="31">
        <v>0.20610000000000001</v>
      </c>
      <c r="W13" s="31"/>
      <c r="X13" s="31"/>
      <c r="Y13" s="77"/>
      <c r="Z13" s="31"/>
      <c r="AA13" s="31"/>
      <c r="AB13" s="31"/>
      <c r="AC13" s="31"/>
      <c r="AD13" s="77"/>
      <c r="AE13" s="31">
        <v>0.17680000000000001</v>
      </c>
    </row>
    <row r="14" spans="1:31" ht="15.6" x14ac:dyDescent="0.3">
      <c r="A14" s="87"/>
      <c r="B14" s="3">
        <v>0.2</v>
      </c>
      <c r="C14" s="90"/>
      <c r="D14" s="37" t="s">
        <v>14</v>
      </c>
      <c r="E14" s="31"/>
      <c r="F14" s="31"/>
      <c r="G14" s="31"/>
      <c r="H14" s="31"/>
      <c r="I14" s="31">
        <v>0.13289999999999999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>
        <v>0.1192</v>
      </c>
      <c r="V14" s="31">
        <v>0.12809999999999999</v>
      </c>
      <c r="W14" s="31"/>
      <c r="X14" s="31"/>
      <c r="Y14" s="77"/>
      <c r="Z14" s="31"/>
      <c r="AA14" s="31"/>
      <c r="AB14" s="31"/>
      <c r="AC14" s="31"/>
      <c r="AD14" s="76"/>
      <c r="AE14" s="31">
        <v>0.127</v>
      </c>
    </row>
    <row r="15" spans="1:31" x14ac:dyDescent="0.3">
      <c r="A15" s="87"/>
      <c r="B15" s="24"/>
      <c r="C15" s="84" t="s">
        <v>91</v>
      </c>
      <c r="D15" s="43" t="s">
        <v>15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v>100</v>
      </c>
      <c r="O15" s="11"/>
      <c r="P15" s="11"/>
      <c r="Q15" s="11">
        <v>200</v>
      </c>
      <c r="R15" s="11">
        <v>200</v>
      </c>
      <c r="S15" s="11">
        <v>120</v>
      </c>
      <c r="T15" s="11"/>
      <c r="U15" s="11"/>
      <c r="V15" s="11"/>
      <c r="W15" s="11">
        <v>150</v>
      </c>
      <c r="X15" s="11">
        <v>240</v>
      </c>
      <c r="Y15" s="78"/>
      <c r="Z15" s="11"/>
      <c r="AA15" s="11"/>
      <c r="AB15" s="11"/>
      <c r="AC15" s="11"/>
      <c r="AD15" s="76"/>
      <c r="AE15" s="11"/>
    </row>
    <row r="16" spans="1:31" x14ac:dyDescent="0.3">
      <c r="A16" s="87"/>
      <c r="B16" s="24"/>
      <c r="C16" s="84"/>
      <c r="D16" s="3" t="s">
        <v>16</v>
      </c>
      <c r="E16" s="29"/>
      <c r="F16" s="29"/>
      <c r="G16" s="29"/>
      <c r="H16" s="29"/>
      <c r="I16" s="29"/>
      <c r="J16" s="29"/>
      <c r="K16" s="28"/>
      <c r="L16" s="28"/>
      <c r="M16" s="28"/>
      <c r="N16" s="29">
        <v>0.06</v>
      </c>
      <c r="O16" s="29"/>
      <c r="P16" s="38"/>
      <c r="Q16" s="38"/>
      <c r="R16" s="29"/>
      <c r="S16" s="29"/>
      <c r="T16" s="29"/>
      <c r="U16" s="10"/>
      <c r="V16" s="10"/>
      <c r="W16" s="29"/>
      <c r="X16" s="29"/>
      <c r="Y16" s="79"/>
      <c r="Z16" s="29"/>
      <c r="AA16" s="38"/>
      <c r="AB16" s="38"/>
      <c r="AC16" s="29"/>
      <c r="AD16" s="76"/>
      <c r="AE16" s="29"/>
    </row>
    <row r="17" spans="1:31" x14ac:dyDescent="0.3">
      <c r="A17" s="87"/>
      <c r="B17" s="24"/>
      <c r="C17" s="84"/>
      <c r="D17" s="3" t="s">
        <v>17</v>
      </c>
      <c r="E17" s="10">
        <f>VLOOKUP(E1,'Plans terms &amp; discounts'!$A:$E,5,0)</f>
        <v>0</v>
      </c>
      <c r="F17" s="10" t="str">
        <f>VLOOKUP(F1,'Plans terms &amp; discounts'!$A:$E,5,0)</f>
        <v>.</v>
      </c>
      <c r="G17" s="10" t="str">
        <f>VLOOKUP(G1,'Plans terms &amp; discounts'!$A:$E,5,0)</f>
        <v>.</v>
      </c>
      <c r="H17" s="10" t="str">
        <f>VLOOKUP(H1,'Plans terms &amp; discounts'!$A:$E,5,0)</f>
        <v>.</v>
      </c>
      <c r="I17" s="10" t="str">
        <f>VLOOKUP(I1,'Plans terms &amp; discounts'!$A:$E,5,0)</f>
        <v>.</v>
      </c>
      <c r="J17" s="10" t="str">
        <f>VLOOKUP(J1,'Plans terms &amp; discounts'!$A:$E,5,0)</f>
        <v>.</v>
      </c>
      <c r="K17" s="10" t="str">
        <f>VLOOKUP(K1,'Plans terms &amp; discounts'!$A:$E,5,0)</f>
        <v>.</v>
      </c>
      <c r="L17" s="10" t="str">
        <f>VLOOKUP(L1,'Plans terms &amp; discounts'!$A:$E,5,0)</f>
        <v>.</v>
      </c>
      <c r="M17" s="10" t="str">
        <f>VLOOKUP(M1,'Plans terms &amp; discounts'!$A:$E,5,0)</f>
        <v>.</v>
      </c>
      <c r="N17" s="10" t="str">
        <f>VLOOKUP(N1,'Plans terms &amp; discounts'!$A:$E,5,0)</f>
        <v xml:space="preserve"> 2% Direct Debit, 1%eBilling, 3% fixed term + $100 on 12 month sign up, free Power Shout hours</v>
      </c>
      <c r="O17" s="10" t="str">
        <f>VLOOKUP(O1,'Plans terms &amp; discounts'!$A:$E,5,0)</f>
        <v>.</v>
      </c>
      <c r="P17" s="10" t="str">
        <f>VLOOKUP(P1,'Plans terms &amp; discounts'!$A:$E,5,0)</f>
        <v>.</v>
      </c>
      <c r="Q17" s="10" t="str">
        <f>VLOOKUP(Q1,'Plans terms &amp; discounts'!$A:$E,5,0)</f>
        <v>$200 account credit, prices fixed for 1 year, $150 Termination Fee applies</v>
      </c>
      <c r="R17" s="10" t="str">
        <f>VLOOKUP(R1,'Plans terms &amp; discounts'!$A:$E,5,0)</f>
        <v>$200 credit upon joining, prices fixed for 24 months</v>
      </c>
      <c r="S17" s="10" t="str">
        <f>VLOOKUP(S1,'Plans terms &amp; discounts'!$A:$E,5,0)</f>
        <v>$10 monthly credit, variable rates during the year, open contract</v>
      </c>
      <c r="T17" s="10" t="str">
        <f>VLOOKUP(T1,'Plans terms &amp; discounts'!$A:$E,5,0)</f>
        <v>.</v>
      </c>
      <c r="U17" s="10" t="str">
        <f>VLOOKUP(U1,'Plans terms &amp; discounts'!$A:$E,5,0)</f>
        <v>.</v>
      </c>
      <c r="V17" s="10" t="str">
        <f>VLOOKUP(V1,'Plans terms &amp; discounts'!$A:$E,5,0)</f>
        <v>.</v>
      </c>
      <c r="W17" s="10" t="str">
        <f>VLOOKUP(W1,'Plans terms &amp; discounts'!$A:$E,5,0)</f>
        <v>$150 credit for new customers upon online signup</v>
      </c>
      <c r="X17" s="10" t="str">
        <f>VLOOKUP(X1,'Plans terms &amp; discounts'!$A:$E,5,0)</f>
        <v>$20 off Broadband per month for 12 months, $250 sign up bonus (Only for new customers taking out Unlimited broadband and Power bundle on a 12 month plan)</v>
      </c>
      <c r="Y17" s="76"/>
      <c r="Z17" s="10" t="str">
        <f>VLOOKUP(Z1,'Plans terms &amp; discounts'!$A:$E,5,0)</f>
        <v xml:space="preserve">Special discounted energy and broadband prices (4G 300 GB for $65, Fast Fibre for $80)  </v>
      </c>
      <c r="AA17" s="10" t="str">
        <f>VLOOKUP(AA1,'Plans terms &amp; discounts'!$A:$E,5,0)</f>
        <v>$50 account credit, prices fixed for 1 year, 6 months free broadband, 3 months free mobile</v>
      </c>
      <c r="AB17" s="10" t="str">
        <f>VLOOKUP(AB1,'Plans terms &amp; discounts'!$A:$E,5,0)</f>
        <v>Only available when taking out selected broadband plans with 2degrees. $20 off broadband price per month.</v>
      </c>
      <c r="AC17" s="10" t="str">
        <f>VLOOKUP(AC1,'Plans terms &amp; discounts'!$A:$E,5,0)</f>
        <v>Must be bundled with an Electric Kiwi Broadband plan and paid in advance. Not possible to only sign up to this energy plan without one of their broadband services.</v>
      </c>
      <c r="AD17" s="76"/>
      <c r="AE17" s="10" t="str">
        <f>VLOOKUP(AE1,'Plans terms &amp; discounts'!$A:$E,5,0)</f>
        <v>.</v>
      </c>
    </row>
    <row r="18" spans="1:31" ht="19.5" customHeight="1" x14ac:dyDescent="0.3">
      <c r="A18" s="87"/>
      <c r="B18" s="24"/>
      <c r="C18" s="84"/>
      <c r="D18" s="4" t="s">
        <v>118</v>
      </c>
      <c r="E18" s="10" t="str">
        <f>VLOOKUP(E1,'Plans terms &amp; discounts'!$A:$E,4,FALSE)</f>
        <v>.</v>
      </c>
      <c r="F18" s="10" t="str">
        <f>VLOOKUP(F1,'Plans terms &amp; discounts'!$A:$E,4,FALSE)</f>
        <v>.</v>
      </c>
      <c r="G18" s="10" t="str">
        <f>VLOOKUP(G1,'Plans terms &amp; discounts'!$A:$E,4,FALSE)</f>
        <v>.</v>
      </c>
      <c r="H18" s="10" t="str">
        <f>VLOOKUP(H1,'Plans terms &amp; discounts'!$A:$E,4,FALSE)</f>
        <v>.</v>
      </c>
      <c r="I18" s="10" t="str">
        <f>VLOOKUP(I1,'Plans terms &amp; discounts'!$A:$E,4,FALSE)</f>
        <v>.</v>
      </c>
      <c r="J18" s="10" t="str">
        <f>VLOOKUP(J1,'Plans terms &amp; discounts'!$A:$E,4,FALSE)</f>
        <v>.</v>
      </c>
      <c r="K18" s="10" t="str">
        <f>VLOOKUP(K1,'Plans terms &amp; discounts'!$A:$E,4,FALSE)</f>
        <v>.</v>
      </c>
      <c r="L18" s="10" t="str">
        <f>VLOOKUP(L1,'Plans terms &amp; discounts'!$A:$E,4,FALSE)</f>
        <v>.</v>
      </c>
      <c r="M18" s="10" t="str">
        <f>VLOOKUP(M1,'Plans terms &amp; discounts'!$A:$E,4,FALSE)</f>
        <v>.</v>
      </c>
      <c r="N18" s="10" t="str">
        <f>VLOOKUP(N1,'Plans terms &amp; discounts'!$A:$E,4,FALSE)</f>
        <v>DISC-03</v>
      </c>
      <c r="O18" s="10" t="str">
        <f>VLOOKUP(O1,'Plans terms &amp; discounts'!$A:$E,4,FALSE)</f>
        <v>.</v>
      </c>
      <c r="P18" s="10" t="str">
        <f>VLOOKUP(P1,'Plans terms &amp; discounts'!$A:$E,4,FALSE)</f>
        <v>.</v>
      </c>
      <c r="Q18" s="10" t="str">
        <f>VLOOKUP(Q1,'Plans terms &amp; discounts'!$A:$E,4,FALSE)</f>
        <v>DISC-04</v>
      </c>
      <c r="R18" s="10" t="str">
        <f>VLOOKUP(R1,'Plans terms &amp; discounts'!$A:$E,4,FALSE)</f>
        <v>DISC-07</v>
      </c>
      <c r="S18" s="10" t="str">
        <f>VLOOKUP(S1,'Plans terms &amp; discounts'!$A:$E,4,FALSE)</f>
        <v>DISC-10</v>
      </c>
      <c r="T18" s="10" t="str">
        <f>VLOOKUP(T1,'Plans terms &amp; discounts'!$A:$E,4,FALSE)</f>
        <v>.</v>
      </c>
      <c r="U18" s="10" t="str">
        <f>VLOOKUP(U1,'Plans terms &amp; discounts'!$A:$E,4,FALSE)</f>
        <v>.</v>
      </c>
      <c r="V18" s="10" t="str">
        <f>VLOOKUP(V1,'Plans terms &amp; discounts'!$A:$E,4,FALSE)</f>
        <v>.</v>
      </c>
      <c r="W18" s="10" t="str">
        <f>VLOOKUP(W1,'Plans terms &amp; discounts'!$A:$E,4,FALSE)</f>
        <v>DISC-08</v>
      </c>
      <c r="X18" s="10" t="str">
        <f>VLOOKUP(X1,'Plans terms &amp; discounts'!$A:$E,4,FALSE)</f>
        <v>BUND-02</v>
      </c>
      <c r="Y18" s="76"/>
      <c r="Z18" s="10" t="str">
        <f>VLOOKUP(Z1,'Plans terms &amp; discounts'!$A:$E,4,FALSE)</f>
        <v>BUND-05</v>
      </c>
      <c r="AA18" s="10" t="str">
        <f>VLOOKUP(AA1,'Plans terms &amp; discounts'!$A:$E,4,FALSE)</f>
        <v>BUND-04</v>
      </c>
      <c r="AB18" s="10" t="str">
        <f>VLOOKUP(AB1,'Plans terms &amp; discounts'!$A:$E,4,FALSE)</f>
        <v>BUND-06</v>
      </c>
      <c r="AC18" s="10" t="str">
        <f>VLOOKUP(AC1,'Plans terms &amp; discounts'!$A:$E,4,FALSE)</f>
        <v>BUND-07</v>
      </c>
      <c r="AD18" s="76"/>
      <c r="AE18" s="10" t="str">
        <f>VLOOKUP(AE1,'Plans terms &amp; discounts'!$A:$E,4,FALSE)</f>
        <v>.</v>
      </c>
    </row>
    <row r="19" spans="1:3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76"/>
      <c r="Z19" s="32"/>
      <c r="AA19" s="32"/>
      <c r="AB19" s="32"/>
      <c r="AC19" s="32"/>
      <c r="AD19" s="76"/>
      <c r="AE19" s="32"/>
    </row>
    <row r="20" spans="1:31" x14ac:dyDescent="0.3">
      <c r="A20" s="85" t="s">
        <v>85</v>
      </c>
      <c r="B20" s="13"/>
      <c r="C20" s="13"/>
      <c r="D20" s="13" t="s">
        <v>19</v>
      </c>
      <c r="E20" s="21">
        <f>E35</f>
        <v>2.3689999999999998</v>
      </c>
      <c r="F20" s="21">
        <f t="shared" ref="F20:I20" si="0">F35</f>
        <v>2.415</v>
      </c>
      <c r="G20" s="21">
        <f t="shared" si="0"/>
        <v>2.415</v>
      </c>
      <c r="H20" s="21">
        <f t="shared" si="0"/>
        <v>2.3919999999999999</v>
      </c>
      <c r="I20" s="21">
        <f t="shared" si="0"/>
        <v>2.3919999999999999</v>
      </c>
      <c r="J20" s="21">
        <f>J35</f>
        <v>2.5299999999999998</v>
      </c>
      <c r="K20" s="22">
        <f>K7*K26</f>
        <v>2.5299999999999998</v>
      </c>
      <c r="L20" s="22">
        <f>L7*L26</f>
        <v>1.5525</v>
      </c>
      <c r="M20" s="22">
        <f t="shared" ref="M20:N20" si="1">M7*M26</f>
        <v>2.3114999999999997</v>
      </c>
      <c r="N20" s="22">
        <f t="shared" si="1"/>
        <v>2.6449999999999996</v>
      </c>
      <c r="O20" s="21">
        <f>O35</f>
        <v>2.4857999999999998</v>
      </c>
      <c r="P20" s="21">
        <f>P7*P26</f>
        <v>2.5414999999999996</v>
      </c>
      <c r="Q20" s="21">
        <f>Q7*Q26</f>
        <v>2.5414999999999996</v>
      </c>
      <c r="R20" s="21">
        <f>R35</f>
        <v>2.2122549999999999</v>
      </c>
      <c r="S20" s="21">
        <f>S35</f>
        <v>2.1657949999999997</v>
      </c>
      <c r="T20" s="21">
        <f>T35</f>
        <v>2.6890449999999997</v>
      </c>
      <c r="U20" s="21">
        <f>U7*U26</f>
        <v>2.4724999999999997</v>
      </c>
      <c r="V20" s="21">
        <f>V7*V26</f>
        <v>2.4724999999999997</v>
      </c>
      <c r="W20" s="21">
        <f t="shared" ref="W20:X20" si="2">W35</f>
        <v>2.3574999999999999</v>
      </c>
      <c r="X20" s="21">
        <f t="shared" si="2"/>
        <v>2.4398399999999998</v>
      </c>
      <c r="Y20" s="77"/>
      <c r="Z20" s="21">
        <f>Z35</f>
        <v>2.4931999999999999</v>
      </c>
      <c r="AA20" s="21">
        <f>AA7*AA26</f>
        <v>2.5644999999999998</v>
      </c>
      <c r="AB20" s="21">
        <f>AB7*AB26</f>
        <v>2.4402999999999997</v>
      </c>
      <c r="AC20" s="21">
        <f>AC35</f>
        <v>2.2769999999999997</v>
      </c>
      <c r="AD20" s="76"/>
      <c r="AE20" s="21">
        <f>AE35</f>
        <v>1.7813499999999998</v>
      </c>
    </row>
    <row r="21" spans="1:31" x14ac:dyDescent="0.3">
      <c r="A21" s="85"/>
      <c r="B21" s="13"/>
      <c r="C21" s="13"/>
      <c r="D21" s="13" t="s">
        <v>20</v>
      </c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1"/>
      <c r="Q21" s="21"/>
      <c r="R21" s="22"/>
      <c r="S21" s="22"/>
      <c r="T21" s="22"/>
      <c r="U21" s="21"/>
      <c r="V21" s="21"/>
      <c r="W21" s="22"/>
      <c r="X21" s="22"/>
      <c r="Y21" s="78"/>
      <c r="Z21" s="22"/>
      <c r="AA21" s="21"/>
      <c r="AB21" s="21"/>
      <c r="AC21" s="22"/>
      <c r="AD21" s="76"/>
      <c r="AE21" s="22"/>
    </row>
    <row r="22" spans="1:31" x14ac:dyDescent="0.3">
      <c r="A22" s="85"/>
      <c r="B22" s="13"/>
      <c r="C22" s="13"/>
      <c r="D22" s="13" t="s">
        <v>21</v>
      </c>
      <c r="E22" s="22">
        <f t="shared" ref="E22:AB22" si="3">E37</f>
        <v>2829.6449199999997</v>
      </c>
      <c r="F22" s="22">
        <f t="shared" si="3"/>
        <v>3019.7096105999999</v>
      </c>
      <c r="G22" s="22">
        <f t="shared" si="3"/>
        <v>3040.9512881999995</v>
      </c>
      <c r="H22" s="22">
        <f t="shared" si="3"/>
        <v>3371.1767</v>
      </c>
      <c r="I22" s="22">
        <f t="shared" si="3"/>
        <v>3043.9626919999996</v>
      </c>
      <c r="J22" s="22">
        <f>J37</f>
        <v>2549.0458399999998</v>
      </c>
      <c r="K22" s="22">
        <f>K37</f>
        <v>2557.5613645999997</v>
      </c>
      <c r="L22" s="22">
        <f>L37</f>
        <v>2598.6572999999999</v>
      </c>
      <c r="M22" s="22">
        <f t="shared" ref="M22:V22" si="4">M37</f>
        <v>2624.3114999999998</v>
      </c>
      <c r="N22" s="22">
        <f t="shared" si="4"/>
        <v>3060.2649999999994</v>
      </c>
      <c r="O22" s="22">
        <f t="shared" si="4"/>
        <v>2801.7809999999999</v>
      </c>
      <c r="P22" s="22">
        <f t="shared" si="4"/>
        <v>2853.8528799999999</v>
      </c>
      <c r="Q22" s="22">
        <f t="shared" si="4"/>
        <v>2853.8528799999999</v>
      </c>
      <c r="R22" s="22">
        <f t="shared" si="4"/>
        <v>2899.1708149999995</v>
      </c>
      <c r="S22" s="22">
        <f t="shared" si="4"/>
        <v>2845.5532149999999</v>
      </c>
      <c r="T22" s="22">
        <f t="shared" si="4"/>
        <v>2987.6249509999998</v>
      </c>
      <c r="U22" s="22">
        <f t="shared" si="4"/>
        <v>2940.3228519999998</v>
      </c>
      <c r="V22" s="22">
        <f t="shared" si="4"/>
        <v>3107.2816000000003</v>
      </c>
      <c r="W22" s="22">
        <f t="shared" si="3"/>
        <v>2574.6131</v>
      </c>
      <c r="X22" s="22">
        <f t="shared" si="3"/>
        <v>3424.2505799999994</v>
      </c>
      <c r="Y22" s="78"/>
      <c r="Z22" s="22">
        <f t="shared" si="3"/>
        <v>2969.2457199999999</v>
      </c>
      <c r="AA22" s="22">
        <f t="shared" si="3"/>
        <v>2857.0107799999996</v>
      </c>
      <c r="AB22" s="22">
        <f t="shared" si="3"/>
        <v>3424.4184799999994</v>
      </c>
      <c r="AC22" s="22">
        <f>AC37</f>
        <v>2557.2531599999998</v>
      </c>
      <c r="AD22" s="76"/>
      <c r="AE22" s="22">
        <f>AE37</f>
        <v>2553.5643739999996</v>
      </c>
    </row>
    <row r="23" spans="1:31" x14ac:dyDescent="0.3">
      <c r="A23" s="85"/>
      <c r="B23" s="13"/>
      <c r="C23" s="13"/>
      <c r="D23" s="14" t="s">
        <v>22</v>
      </c>
      <c r="E23" s="22">
        <f>E39</f>
        <v>2829.6449199999997</v>
      </c>
      <c r="F23" s="22">
        <f t="shared" ref="F23:I23" si="5">F39</f>
        <v>3019.7096105999999</v>
      </c>
      <c r="G23" s="22">
        <f t="shared" si="5"/>
        <v>3040.9512881999995</v>
      </c>
      <c r="H23" s="22">
        <f t="shared" si="5"/>
        <v>3371.1767</v>
      </c>
      <c r="I23" s="22">
        <f t="shared" si="5"/>
        <v>3043.9626919999996</v>
      </c>
      <c r="J23" s="22">
        <f>J39</f>
        <v>2549.0458399999998</v>
      </c>
      <c r="K23" s="22">
        <f>K22-K38</f>
        <v>2557.5613645999997</v>
      </c>
      <c r="L23" s="22">
        <f>L22-L38</f>
        <v>2598.6572999999999</v>
      </c>
      <c r="M23" s="22">
        <f t="shared" ref="M23:N23" si="6">M22-M38</f>
        <v>2624.3114999999998</v>
      </c>
      <c r="N23" s="22">
        <f t="shared" si="6"/>
        <v>2776.6490999999996</v>
      </c>
      <c r="O23" s="22">
        <f>O39</f>
        <v>2801.7809999999999</v>
      </c>
      <c r="P23" s="22">
        <f>P22-P38</f>
        <v>2853.8528799999999</v>
      </c>
      <c r="Q23" s="22">
        <f>Q22-Q38</f>
        <v>2653.8528799999999</v>
      </c>
      <c r="R23" s="22">
        <f>R39</f>
        <v>2699.1708149999995</v>
      </c>
      <c r="S23" s="22">
        <f>S39</f>
        <v>2725.5532149999999</v>
      </c>
      <c r="T23" s="22">
        <f>T39</f>
        <v>2987.6249509999998</v>
      </c>
      <c r="U23" s="22">
        <f>U22-U38</f>
        <v>2940.3228519999998</v>
      </c>
      <c r="V23" s="22">
        <f>V22-V38</f>
        <v>3107.2816000000003</v>
      </c>
      <c r="W23" s="22">
        <f t="shared" ref="W23:X23" si="7">W39</f>
        <v>2424.6131</v>
      </c>
      <c r="X23" s="22">
        <f t="shared" si="7"/>
        <v>3184.2505799999994</v>
      </c>
      <c r="Y23" s="78"/>
      <c r="Z23" s="22">
        <f>Z39</f>
        <v>2969.2457199999999</v>
      </c>
      <c r="AA23" s="22">
        <f>AA22-AA38</f>
        <v>2857.0107799999996</v>
      </c>
      <c r="AB23" s="22">
        <f>AB22-AB38</f>
        <v>3424.4184799999994</v>
      </c>
      <c r="AC23" s="22">
        <f>AC39</f>
        <v>2557.2531599999998</v>
      </c>
      <c r="AD23" s="76"/>
      <c r="AE23" s="22">
        <f>AE39</f>
        <v>2553.5643739999996</v>
      </c>
    </row>
    <row r="24" spans="1:31" x14ac:dyDescent="0.3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2"/>
      <c r="L24" s="32"/>
      <c r="M24" s="32"/>
      <c r="N24" s="32"/>
      <c r="O24" s="33"/>
      <c r="P24" s="32"/>
      <c r="Q24" s="32"/>
      <c r="R24" s="33"/>
      <c r="S24" s="33"/>
      <c r="T24" s="33"/>
      <c r="U24" s="32"/>
      <c r="V24" s="32"/>
      <c r="W24" s="33"/>
      <c r="X24" s="33"/>
      <c r="Y24" s="78"/>
      <c r="Z24" s="33"/>
      <c r="AA24" s="32"/>
      <c r="AB24" s="32"/>
      <c r="AC24" s="33"/>
      <c r="AD24" s="76"/>
      <c r="AE24" s="33"/>
    </row>
    <row r="25" spans="1:31" x14ac:dyDescent="0.3">
      <c r="A25" s="92" t="s">
        <v>90</v>
      </c>
      <c r="B25" s="34">
        <v>9108</v>
      </c>
      <c r="C25" s="93" t="s">
        <v>33</v>
      </c>
      <c r="D25" s="13" t="s">
        <v>23</v>
      </c>
      <c r="E25" s="13">
        <f>$B$25</f>
        <v>9108</v>
      </c>
      <c r="F25" s="13">
        <f t="shared" ref="F25:AC25" si="8">$B$25</f>
        <v>9108</v>
      </c>
      <c r="G25" s="13">
        <f t="shared" si="8"/>
        <v>9108</v>
      </c>
      <c r="H25" s="13">
        <f t="shared" si="8"/>
        <v>9108</v>
      </c>
      <c r="I25" s="13">
        <f t="shared" si="8"/>
        <v>9108</v>
      </c>
      <c r="J25" s="13">
        <f t="shared" si="8"/>
        <v>9108</v>
      </c>
      <c r="K25" s="13">
        <f>$B$25</f>
        <v>9108</v>
      </c>
      <c r="L25" s="13">
        <f>$B$25</f>
        <v>9108</v>
      </c>
      <c r="M25" s="13">
        <f t="shared" ref="M25:N25" si="9">$B$25</f>
        <v>9108</v>
      </c>
      <c r="N25" s="13">
        <f t="shared" si="9"/>
        <v>9108</v>
      </c>
      <c r="O25" s="13">
        <f t="shared" si="8"/>
        <v>9108</v>
      </c>
      <c r="P25" s="13">
        <f t="shared" si="8"/>
        <v>9108</v>
      </c>
      <c r="Q25" s="13">
        <f t="shared" si="8"/>
        <v>9108</v>
      </c>
      <c r="R25" s="13">
        <f>$B$25</f>
        <v>9108</v>
      </c>
      <c r="S25" s="13">
        <f>$B$25</f>
        <v>9108</v>
      </c>
      <c r="T25" s="13">
        <f>$B$25</f>
        <v>9108</v>
      </c>
      <c r="U25" s="13">
        <f>$B$25</f>
        <v>9108</v>
      </c>
      <c r="V25" s="13">
        <f>$B$25</f>
        <v>9108</v>
      </c>
      <c r="W25" s="13">
        <f t="shared" si="8"/>
        <v>9108</v>
      </c>
      <c r="X25" s="13">
        <f t="shared" si="8"/>
        <v>9108</v>
      </c>
      <c r="Y25" s="76"/>
      <c r="Z25" s="13">
        <f>$B$25</f>
        <v>9108</v>
      </c>
      <c r="AA25" s="13">
        <f t="shared" ref="AA25:AB25" si="10">$B$25</f>
        <v>9108</v>
      </c>
      <c r="AB25" s="13">
        <f t="shared" si="10"/>
        <v>9108</v>
      </c>
      <c r="AC25" s="13">
        <f t="shared" si="8"/>
        <v>9108</v>
      </c>
      <c r="AD25" s="76"/>
      <c r="AE25" s="13">
        <f>$B$25</f>
        <v>9108</v>
      </c>
    </row>
    <row r="26" spans="1:31" x14ac:dyDescent="0.3">
      <c r="A26" s="92"/>
      <c r="B26" s="34">
        <v>1.1499999999999999</v>
      </c>
      <c r="C26" s="93"/>
      <c r="D26" s="14" t="s">
        <v>34</v>
      </c>
      <c r="E26" s="15">
        <f>$B$26</f>
        <v>1.1499999999999999</v>
      </c>
      <c r="F26" s="15">
        <f t="shared" ref="F26:AE26" si="11">$B$26</f>
        <v>1.1499999999999999</v>
      </c>
      <c r="G26" s="15">
        <f t="shared" si="11"/>
        <v>1.1499999999999999</v>
      </c>
      <c r="H26" s="15">
        <f t="shared" si="11"/>
        <v>1.1499999999999999</v>
      </c>
      <c r="I26" s="15">
        <f t="shared" si="11"/>
        <v>1.1499999999999999</v>
      </c>
      <c r="J26" s="15">
        <f t="shared" si="11"/>
        <v>1.1499999999999999</v>
      </c>
      <c r="K26" s="15">
        <f t="shared" si="11"/>
        <v>1.1499999999999999</v>
      </c>
      <c r="L26" s="15">
        <f t="shared" si="11"/>
        <v>1.1499999999999999</v>
      </c>
      <c r="M26" s="15">
        <f t="shared" si="11"/>
        <v>1.1499999999999999</v>
      </c>
      <c r="N26" s="15">
        <f t="shared" si="11"/>
        <v>1.1499999999999999</v>
      </c>
      <c r="O26" s="15">
        <f t="shared" si="11"/>
        <v>1.1499999999999999</v>
      </c>
      <c r="P26" s="15">
        <f t="shared" si="11"/>
        <v>1.1499999999999999</v>
      </c>
      <c r="Q26" s="15">
        <f t="shared" si="11"/>
        <v>1.1499999999999999</v>
      </c>
      <c r="R26" s="15">
        <f t="shared" si="11"/>
        <v>1.1499999999999999</v>
      </c>
      <c r="S26" s="15">
        <f t="shared" si="11"/>
        <v>1.1499999999999999</v>
      </c>
      <c r="T26" s="15">
        <f t="shared" si="11"/>
        <v>1.1499999999999999</v>
      </c>
      <c r="U26" s="15">
        <f t="shared" si="11"/>
        <v>1.1499999999999999</v>
      </c>
      <c r="V26" s="15">
        <f t="shared" si="11"/>
        <v>1.1499999999999999</v>
      </c>
      <c r="W26" s="15">
        <f t="shared" si="11"/>
        <v>1.1499999999999999</v>
      </c>
      <c r="X26" s="15">
        <f t="shared" si="11"/>
        <v>1.1499999999999999</v>
      </c>
      <c r="Y26" s="78"/>
      <c r="Z26" s="15">
        <f t="shared" si="11"/>
        <v>1.1499999999999999</v>
      </c>
      <c r="AA26" s="15">
        <f t="shared" si="11"/>
        <v>1.1499999999999999</v>
      </c>
      <c r="AB26" s="15">
        <f t="shared" si="11"/>
        <v>1.1499999999999999</v>
      </c>
      <c r="AC26" s="15">
        <f t="shared" si="11"/>
        <v>1.1499999999999999</v>
      </c>
      <c r="AD26" s="76"/>
      <c r="AE26" s="15">
        <f t="shared" si="11"/>
        <v>1.1499999999999999</v>
      </c>
    </row>
    <row r="27" spans="1:31" x14ac:dyDescent="0.3">
      <c r="A27" s="92"/>
      <c r="B27" s="10"/>
      <c r="C27" s="94" t="s">
        <v>86</v>
      </c>
      <c r="D27" s="7" t="s">
        <v>24</v>
      </c>
      <c r="E27" s="7" t="str">
        <f>E3</f>
        <v>Inclusive</v>
      </c>
      <c r="F27" s="7" t="str">
        <f t="shared" ref="F27:I27" si="12">F3</f>
        <v>Peak &amp; Off Peak</v>
      </c>
      <c r="G27" s="7" t="str">
        <f t="shared" si="12"/>
        <v>Peak &amp; Off Peak</v>
      </c>
      <c r="H27" s="7" t="str">
        <f t="shared" si="12"/>
        <v>Inclusive</v>
      </c>
      <c r="I27" s="7" t="str">
        <f t="shared" si="12"/>
        <v>Peak Off Peak &amp; Shoulder</v>
      </c>
      <c r="J27" s="7" t="str">
        <f>J3</f>
        <v>Inclusive</v>
      </c>
      <c r="K27" s="7" t="str">
        <f>K3</f>
        <v>Peak &amp; Off Peak</v>
      </c>
      <c r="L27" s="7" t="str">
        <f>L3</f>
        <v>Inclusive</v>
      </c>
      <c r="M27" s="7" t="str">
        <f t="shared" ref="M27:X27" si="13">M3</f>
        <v>Inclusive</v>
      </c>
      <c r="N27" s="7" t="str">
        <f t="shared" si="13"/>
        <v>Inclusive</v>
      </c>
      <c r="O27" s="7" t="str">
        <f t="shared" si="13"/>
        <v>Inclusive</v>
      </c>
      <c r="P27" s="7" t="str">
        <f t="shared" si="13"/>
        <v>Inclusive</v>
      </c>
      <c r="Q27" s="7" t="str">
        <f t="shared" si="13"/>
        <v>Inclusive</v>
      </c>
      <c r="R27" s="7" t="str">
        <f t="shared" si="13"/>
        <v>Inclusive</v>
      </c>
      <c r="S27" s="7" t="str">
        <f t="shared" si="13"/>
        <v>Inclusive</v>
      </c>
      <c r="T27" s="7" t="str">
        <f t="shared" si="13"/>
        <v>Inclusive</v>
      </c>
      <c r="U27" s="7" t="str">
        <f t="shared" si="13"/>
        <v>Peak Off Peak &amp; Shoulder</v>
      </c>
      <c r="V27" s="7" t="str">
        <f t="shared" si="13"/>
        <v>Peak Off Peak &amp; Shoulder</v>
      </c>
      <c r="W27" s="7" t="str">
        <f t="shared" si="13"/>
        <v>Inclusive</v>
      </c>
      <c r="X27" s="7" t="str">
        <f t="shared" si="13"/>
        <v>Inclusive</v>
      </c>
      <c r="Y27" s="76"/>
      <c r="Z27" s="7" t="str">
        <f>Z3</f>
        <v>Inclusive</v>
      </c>
      <c r="AA27" s="7" t="str">
        <f t="shared" ref="AA27:AB27" si="14">AA3</f>
        <v>Inclusive</v>
      </c>
      <c r="AB27" s="7" t="str">
        <f t="shared" si="14"/>
        <v>Inclusive</v>
      </c>
      <c r="AC27" s="7" t="str">
        <f>AC3</f>
        <v>Inclusive</v>
      </c>
      <c r="AD27" s="76"/>
      <c r="AE27" s="7" t="str">
        <f>AE3</f>
        <v>Inclusive</v>
      </c>
    </row>
    <row r="28" spans="1:31" x14ac:dyDescent="0.3">
      <c r="A28" s="92"/>
      <c r="B28" s="10"/>
      <c r="C28" s="94"/>
      <c r="D28" s="7" t="s">
        <v>9</v>
      </c>
      <c r="E28" s="8">
        <f>E9</f>
        <v>0.186</v>
      </c>
      <c r="F28" s="8">
        <f t="shared" ref="F28:I28" si="15">F9</f>
        <v>0</v>
      </c>
      <c r="G28" s="8">
        <f t="shared" si="15"/>
        <v>0</v>
      </c>
      <c r="H28" s="8">
        <f t="shared" si="15"/>
        <v>0.23849999999999999</v>
      </c>
      <c r="I28" s="8">
        <f t="shared" si="15"/>
        <v>0</v>
      </c>
      <c r="J28" s="8">
        <f>J9</f>
        <v>0.1552</v>
      </c>
      <c r="K28" s="8">
        <f>K9</f>
        <v>0</v>
      </c>
      <c r="L28" s="8">
        <f>L9</f>
        <v>0.19400000000000001</v>
      </c>
      <c r="M28" s="8">
        <f t="shared" ref="M28:W28" si="16">M9</f>
        <v>0.17</v>
      </c>
      <c r="N28" s="8">
        <f t="shared" si="16"/>
        <v>0.2</v>
      </c>
      <c r="O28" s="8">
        <f t="shared" si="16"/>
        <v>0.18086956521739131</v>
      </c>
      <c r="P28" s="8">
        <f t="shared" si="16"/>
        <v>0.18390000000000001</v>
      </c>
      <c r="Q28" s="8">
        <f t="shared" si="16"/>
        <v>0.18390000000000001</v>
      </c>
      <c r="R28" s="8">
        <f t="shared" si="16"/>
        <v>0.19969999999999999</v>
      </c>
      <c r="S28" s="8">
        <f t="shared" si="16"/>
        <v>0.19620000000000001</v>
      </c>
      <c r="T28" s="8">
        <f t="shared" si="16"/>
        <v>0.18962999999999999</v>
      </c>
      <c r="U28" s="8">
        <f t="shared" si="16"/>
        <v>0</v>
      </c>
      <c r="V28" s="8">
        <f t="shared" si="16"/>
        <v>0</v>
      </c>
      <c r="W28" s="8">
        <f t="shared" si="16"/>
        <v>0.16365217391304349</v>
      </c>
      <c r="X28" s="8">
        <f>X9</f>
        <v>0.2419</v>
      </c>
      <c r="Y28" s="77"/>
      <c r="Z28" s="8">
        <f>Z9</f>
        <v>0.19500000000000001</v>
      </c>
      <c r="AA28" s="8">
        <f t="shared" ref="AA28:AB28" si="17">AA9</f>
        <v>0.18340000000000001</v>
      </c>
      <c r="AB28" s="8">
        <f t="shared" si="17"/>
        <v>0.2419</v>
      </c>
      <c r="AC28" s="8">
        <f>AC9</f>
        <v>0.1648</v>
      </c>
      <c r="AD28" s="76"/>
      <c r="AE28" s="8">
        <f>AE9</f>
        <v>0</v>
      </c>
    </row>
    <row r="29" spans="1:31" ht="15.6" x14ac:dyDescent="0.3">
      <c r="A29" s="92"/>
      <c r="B29" s="10"/>
      <c r="C29" s="94"/>
      <c r="D29" s="9" t="s">
        <v>25</v>
      </c>
      <c r="E29" s="8">
        <f>$B$10*E10+$B$11*E11</f>
        <v>0</v>
      </c>
      <c r="F29" s="8">
        <f t="shared" ref="F29:I29" si="18">$B$10*F10+$B$11*F11</f>
        <v>0.20414300000000002</v>
      </c>
      <c r="G29" s="8">
        <f t="shared" si="18"/>
        <v>0.20617099999999999</v>
      </c>
      <c r="H29" s="8">
        <f t="shared" si="18"/>
        <v>0</v>
      </c>
      <c r="I29" s="8">
        <f t="shared" si="18"/>
        <v>0</v>
      </c>
      <c r="J29" s="8">
        <f>$B$10*J10+$B$11*J11</f>
        <v>0</v>
      </c>
      <c r="K29" s="8">
        <f>$B$10*K10+$B$11*K11</f>
        <v>0.15601300000000001</v>
      </c>
      <c r="L29" s="8">
        <f>$B$10*L10+$B$11*L11</f>
        <v>0</v>
      </c>
      <c r="M29" s="8">
        <f t="shared" ref="M29:X29" si="19">$B$10*M10+$B$11*M11</f>
        <v>0</v>
      </c>
      <c r="N29" s="8">
        <f t="shared" si="19"/>
        <v>0</v>
      </c>
      <c r="O29" s="8">
        <f t="shared" si="19"/>
        <v>0</v>
      </c>
      <c r="P29" s="8">
        <f t="shared" si="19"/>
        <v>0</v>
      </c>
      <c r="Q29" s="8">
        <f t="shared" si="19"/>
        <v>0</v>
      </c>
      <c r="R29" s="8">
        <f t="shared" si="19"/>
        <v>0</v>
      </c>
      <c r="S29" s="8">
        <f t="shared" si="19"/>
        <v>0</v>
      </c>
      <c r="T29" s="8">
        <f t="shared" si="19"/>
        <v>0</v>
      </c>
      <c r="U29" s="8">
        <f t="shared" si="19"/>
        <v>0</v>
      </c>
      <c r="V29" s="8">
        <f t="shared" si="19"/>
        <v>0</v>
      </c>
      <c r="W29" s="19">
        <f t="shared" si="19"/>
        <v>0</v>
      </c>
      <c r="X29" s="8">
        <f t="shared" si="19"/>
        <v>0</v>
      </c>
      <c r="Y29" s="77"/>
      <c r="Z29" s="8">
        <f>$B$10*Z10+$B$11*Z11</f>
        <v>0</v>
      </c>
      <c r="AA29" s="8">
        <f t="shared" ref="AA29:AB29" si="20">$B$10*AA10+$B$11*AA11</f>
        <v>0</v>
      </c>
      <c r="AB29" s="8">
        <f t="shared" si="20"/>
        <v>0</v>
      </c>
      <c r="AC29" s="8">
        <f>$B$10*AC10+$B$11*AC11</f>
        <v>0</v>
      </c>
      <c r="AD29" s="76"/>
      <c r="AE29" s="8">
        <f>$B$10*AE10+$B$11*AE11</f>
        <v>0</v>
      </c>
    </row>
    <row r="30" spans="1:31" ht="15.6" x14ac:dyDescent="0.3">
      <c r="A30" s="92"/>
      <c r="B30" s="10"/>
      <c r="C30" s="94"/>
      <c r="D30" s="9" t="s">
        <v>26</v>
      </c>
      <c r="E30" s="8">
        <f>E12*$B$12+E13*$B$13+E14*$B$14</f>
        <v>0</v>
      </c>
      <c r="F30" s="8">
        <f t="shared" ref="F30:I30" si="21">F12*$B$12+F13*$B$13+F14*$B$14</f>
        <v>0</v>
      </c>
      <c r="G30" s="8">
        <f t="shared" si="21"/>
        <v>0</v>
      </c>
      <c r="H30" s="8">
        <f t="shared" si="21"/>
        <v>0</v>
      </c>
      <c r="I30" s="8">
        <f t="shared" si="21"/>
        <v>0.20726</v>
      </c>
      <c r="J30" s="8">
        <f>J12*$B$12+J13*$B$13+J14*$B$14</f>
        <v>0</v>
      </c>
      <c r="K30" s="8">
        <f>K12*$B$12+K13*$B$13+K14*$B$14</f>
        <v>0</v>
      </c>
      <c r="L30" s="8">
        <f>L12*$B$12+L13*$B$13+L14*$B$14</f>
        <v>0</v>
      </c>
      <c r="M30" s="8">
        <f t="shared" ref="M30:X30" si="22">M12*$B$12+M13*$B$13+M14*$B$14</f>
        <v>0</v>
      </c>
      <c r="N30" s="8">
        <f t="shared" si="22"/>
        <v>0</v>
      </c>
      <c r="O30" s="8">
        <f t="shared" si="22"/>
        <v>0</v>
      </c>
      <c r="P30" s="8">
        <f t="shared" si="22"/>
        <v>0</v>
      </c>
      <c r="Q30" s="8">
        <f t="shared" si="22"/>
        <v>0</v>
      </c>
      <c r="R30" s="8">
        <f t="shared" si="22"/>
        <v>0</v>
      </c>
      <c r="S30" s="8">
        <f t="shared" si="22"/>
        <v>0</v>
      </c>
      <c r="T30" s="8">
        <f t="shared" si="22"/>
        <v>0</v>
      </c>
      <c r="U30" s="8">
        <f t="shared" si="22"/>
        <v>0.19456000000000001</v>
      </c>
      <c r="V30" s="8">
        <f t="shared" si="22"/>
        <v>0.21050000000000002</v>
      </c>
      <c r="W30" s="8">
        <f t="shared" si="22"/>
        <v>0</v>
      </c>
      <c r="X30" s="8">
        <f t="shared" si="22"/>
        <v>0</v>
      </c>
      <c r="Y30" s="77"/>
      <c r="Z30" s="8">
        <f>Z12*$B$12+Z13*$B$13+Z14*$B$14</f>
        <v>0</v>
      </c>
      <c r="AA30" s="8">
        <f t="shared" ref="AA30:AB30" si="23">AA12*$B$12+AA13*$B$13+AA14*$B$14</f>
        <v>0</v>
      </c>
      <c r="AB30" s="8">
        <f t="shared" si="23"/>
        <v>0</v>
      </c>
      <c r="AC30" s="8">
        <f>AC12*$B$12+AC13*$B$13+AC14*$B$14</f>
        <v>0</v>
      </c>
      <c r="AD30" s="76"/>
      <c r="AE30" s="8">
        <f>AE12*$B$12+AE13*$B$13+AE14*$B$14</f>
        <v>0.18012000000000003</v>
      </c>
    </row>
    <row r="31" spans="1:31" ht="15.6" x14ac:dyDescent="0.3">
      <c r="A31" s="92"/>
      <c r="B31" s="10"/>
      <c r="C31" s="94"/>
      <c r="D31" s="9" t="s">
        <v>88</v>
      </c>
      <c r="E31" s="8">
        <f>E8</f>
        <v>1.6000000000000001E-3</v>
      </c>
      <c r="F31" s="8">
        <f t="shared" ref="F31:W31" si="24">F8</f>
        <v>0</v>
      </c>
      <c r="G31" s="8">
        <f t="shared" si="24"/>
        <v>0</v>
      </c>
      <c r="H31" s="8">
        <f t="shared" si="24"/>
        <v>0</v>
      </c>
      <c r="I31" s="8">
        <f t="shared" si="24"/>
        <v>0</v>
      </c>
      <c r="J31" s="8">
        <f>J8</f>
        <v>0</v>
      </c>
      <c r="K31" s="8">
        <f>K8</f>
        <v>0</v>
      </c>
      <c r="L31" s="8">
        <f>L8</f>
        <v>0</v>
      </c>
      <c r="M31" s="8">
        <f t="shared" ref="M31:V31" si="25">M8</f>
        <v>0</v>
      </c>
      <c r="N31" s="8">
        <f t="shared" si="25"/>
        <v>0</v>
      </c>
      <c r="O31" s="8">
        <f t="shared" si="25"/>
        <v>0</v>
      </c>
      <c r="P31" s="8">
        <f t="shared" si="25"/>
        <v>0</v>
      </c>
      <c r="Q31" s="8">
        <f t="shared" si="25"/>
        <v>0</v>
      </c>
      <c r="R31" s="8">
        <f t="shared" si="25"/>
        <v>0</v>
      </c>
      <c r="S31" s="8">
        <f t="shared" si="25"/>
        <v>0</v>
      </c>
      <c r="T31" s="8">
        <f t="shared" si="25"/>
        <v>1.9E-3</v>
      </c>
      <c r="U31" s="8">
        <f t="shared" si="25"/>
        <v>0</v>
      </c>
      <c r="V31" s="8">
        <f t="shared" si="25"/>
        <v>0</v>
      </c>
      <c r="W31" s="8">
        <f t="shared" si="24"/>
        <v>0</v>
      </c>
      <c r="X31" s="8">
        <f>X8</f>
        <v>0</v>
      </c>
      <c r="Y31" s="77"/>
      <c r="Z31" s="8">
        <f t="shared" ref="Z31:AB31" si="26">Z8</f>
        <v>1.6000000000000001E-3</v>
      </c>
      <c r="AA31" s="8">
        <f t="shared" si="26"/>
        <v>0</v>
      </c>
      <c r="AB31" s="8">
        <f t="shared" si="26"/>
        <v>0</v>
      </c>
      <c r="AC31" s="8">
        <f>AC8</f>
        <v>0</v>
      </c>
      <c r="AD31" s="76"/>
      <c r="AE31" s="8">
        <f>AE8</f>
        <v>1.6000000000000001E-3</v>
      </c>
    </row>
    <row r="32" spans="1:31" x14ac:dyDescent="0.3">
      <c r="A32" s="92"/>
      <c r="B32" s="10"/>
      <c r="C32" s="94"/>
      <c r="D32" s="18" t="s">
        <v>83</v>
      </c>
      <c r="E32" s="19">
        <f>E8+E9+E29+E30</f>
        <v>0.18759999999999999</v>
      </c>
      <c r="F32" s="19">
        <f t="shared" ref="F32:I32" si="27">F8+F9+F29+F30</f>
        <v>0.20414300000000002</v>
      </c>
      <c r="G32" s="19">
        <f t="shared" si="27"/>
        <v>0.20617099999999999</v>
      </c>
      <c r="H32" s="19">
        <f t="shared" si="27"/>
        <v>0.23849999999999999</v>
      </c>
      <c r="I32" s="19">
        <f t="shared" si="27"/>
        <v>0.20726</v>
      </c>
      <c r="J32" s="19">
        <f>J8+J9+J29+J30</f>
        <v>0.1552</v>
      </c>
      <c r="K32" s="19">
        <f>K8+K9+K29+K30</f>
        <v>0.15601300000000001</v>
      </c>
      <c r="L32" s="19">
        <f>L8+L9+L29+L30</f>
        <v>0.19400000000000001</v>
      </c>
      <c r="M32" s="19">
        <f t="shared" ref="M32:W32" si="28">M8+M9+M29+M30</f>
        <v>0.17</v>
      </c>
      <c r="N32" s="19">
        <f t="shared" si="28"/>
        <v>0.2</v>
      </c>
      <c r="O32" s="19">
        <f t="shared" si="28"/>
        <v>0.18086956521739131</v>
      </c>
      <c r="P32" s="19">
        <f t="shared" si="28"/>
        <v>0.18390000000000001</v>
      </c>
      <c r="Q32" s="19">
        <f t="shared" si="28"/>
        <v>0.18390000000000001</v>
      </c>
      <c r="R32" s="19">
        <f t="shared" si="28"/>
        <v>0.19969999999999999</v>
      </c>
      <c r="S32" s="19">
        <f t="shared" si="28"/>
        <v>0.19620000000000001</v>
      </c>
      <c r="T32" s="19">
        <f t="shared" si="28"/>
        <v>0.19153000000000001</v>
      </c>
      <c r="U32" s="19">
        <f t="shared" si="28"/>
        <v>0.19456000000000001</v>
      </c>
      <c r="V32" s="19">
        <f t="shared" si="28"/>
        <v>0.21050000000000002</v>
      </c>
      <c r="W32" s="19">
        <f t="shared" si="28"/>
        <v>0.16365217391304349</v>
      </c>
      <c r="X32" s="19">
        <f>X8+X9+X29+X30</f>
        <v>0.2419</v>
      </c>
      <c r="Y32" s="77"/>
      <c r="Z32" s="19">
        <f>Z8+Z9+Z29+Z30</f>
        <v>0.1966</v>
      </c>
      <c r="AA32" s="19">
        <f t="shared" ref="AA32:AB32" si="29">AA8+AA9+AA29+AA30</f>
        <v>0.18340000000000001</v>
      </c>
      <c r="AB32" s="19">
        <f t="shared" si="29"/>
        <v>0.2419</v>
      </c>
      <c r="AC32" s="19">
        <f>AC8+AC9+AC29+AC30</f>
        <v>0.1648</v>
      </c>
      <c r="AD32" s="76"/>
      <c r="AE32" s="19">
        <f>AE8+AE9+AE29+AE30</f>
        <v>0.18172000000000002</v>
      </c>
    </row>
    <row r="33" spans="1:31" x14ac:dyDescent="0.3">
      <c r="A33" s="92"/>
      <c r="B33" s="10"/>
      <c r="C33" s="94"/>
      <c r="D33" s="18" t="s">
        <v>27</v>
      </c>
      <c r="E33" s="19">
        <f>E32*E26</f>
        <v>0.21573999999999996</v>
      </c>
      <c r="F33" s="19">
        <f t="shared" ref="F33:I33" si="30">F32*F26</f>
        <v>0.23476445000000001</v>
      </c>
      <c r="G33" s="19">
        <f t="shared" si="30"/>
        <v>0.23709664999999996</v>
      </c>
      <c r="H33" s="19">
        <f t="shared" si="30"/>
        <v>0.27427499999999999</v>
      </c>
      <c r="I33" s="19">
        <f t="shared" si="30"/>
        <v>0.23834899999999998</v>
      </c>
      <c r="J33" s="19">
        <f>J32*J26</f>
        <v>0.17848</v>
      </c>
      <c r="K33" s="19">
        <f>K32*K26</f>
        <v>0.17941494999999999</v>
      </c>
      <c r="L33" s="19">
        <f>L32*L26</f>
        <v>0.22309999999999999</v>
      </c>
      <c r="M33" s="19">
        <f t="shared" ref="M33:X33" si="31">M32*M26</f>
        <v>0.19550000000000001</v>
      </c>
      <c r="N33" s="19">
        <f t="shared" si="31"/>
        <v>0.22999999999999998</v>
      </c>
      <c r="O33" s="19">
        <f t="shared" si="31"/>
        <v>0.20799999999999999</v>
      </c>
      <c r="P33" s="19">
        <f t="shared" si="31"/>
        <v>0.21148500000000001</v>
      </c>
      <c r="Q33" s="19">
        <f t="shared" si="31"/>
        <v>0.21148500000000001</v>
      </c>
      <c r="R33" s="19">
        <f t="shared" si="31"/>
        <v>0.22965499999999997</v>
      </c>
      <c r="S33" s="19">
        <f t="shared" si="31"/>
        <v>0.22563</v>
      </c>
      <c r="T33" s="19">
        <f t="shared" si="31"/>
        <v>0.2202595</v>
      </c>
      <c r="U33" s="19">
        <f t="shared" si="31"/>
        <v>0.223744</v>
      </c>
      <c r="V33" s="19">
        <f t="shared" si="31"/>
        <v>0.24207500000000001</v>
      </c>
      <c r="W33" s="19">
        <f t="shared" si="31"/>
        <v>0.18820000000000001</v>
      </c>
      <c r="X33" s="19">
        <f t="shared" si="31"/>
        <v>0.27818499999999996</v>
      </c>
      <c r="Y33" s="77"/>
      <c r="Z33" s="19">
        <f>Z32*Z26</f>
        <v>0.22608999999999999</v>
      </c>
      <c r="AA33" s="19">
        <f t="shared" ref="AA33:AB33" si="32">AA32*AA26</f>
        <v>0.21090999999999999</v>
      </c>
      <c r="AB33" s="19">
        <f t="shared" si="32"/>
        <v>0.27818499999999996</v>
      </c>
      <c r="AC33" s="19">
        <f>AC32*AC26</f>
        <v>0.18951999999999999</v>
      </c>
      <c r="AD33" s="76"/>
      <c r="AE33" s="19">
        <f>AE32*AE26</f>
        <v>0.208978</v>
      </c>
    </row>
    <row r="34" spans="1:31" x14ac:dyDescent="0.3">
      <c r="A34" s="92"/>
      <c r="B34" s="10"/>
      <c r="C34" s="94"/>
      <c r="D34" s="16" t="s">
        <v>28</v>
      </c>
      <c r="E34" s="17">
        <f>E33*E25</f>
        <v>1964.9599199999996</v>
      </c>
      <c r="F34" s="17">
        <f t="shared" ref="F34:I34" si="33">F33*F25</f>
        <v>2138.2346106</v>
      </c>
      <c r="G34" s="17">
        <f t="shared" si="33"/>
        <v>2159.4762881999995</v>
      </c>
      <c r="H34" s="17">
        <f t="shared" si="33"/>
        <v>2498.0967000000001</v>
      </c>
      <c r="I34" s="17">
        <f t="shared" si="33"/>
        <v>2170.8826919999997</v>
      </c>
      <c r="J34" s="17">
        <f>J33*J25</f>
        <v>1625.59584</v>
      </c>
      <c r="K34" s="17">
        <f>K33*K25</f>
        <v>1634.1113645999999</v>
      </c>
      <c r="L34" s="17">
        <f>L33*L25</f>
        <v>2031.9947999999999</v>
      </c>
      <c r="M34" s="17">
        <f t="shared" ref="M34:X34" si="34">M33*M25</f>
        <v>1780.614</v>
      </c>
      <c r="N34" s="17">
        <f t="shared" si="34"/>
        <v>2094.8399999999997</v>
      </c>
      <c r="O34" s="17">
        <f t="shared" si="34"/>
        <v>1894.4639999999999</v>
      </c>
      <c r="P34" s="17">
        <f t="shared" si="34"/>
        <v>1926.2053800000001</v>
      </c>
      <c r="Q34" s="17">
        <f t="shared" si="34"/>
        <v>1926.2053800000001</v>
      </c>
      <c r="R34" s="17">
        <f t="shared" si="34"/>
        <v>2091.6977399999996</v>
      </c>
      <c r="S34" s="17">
        <f t="shared" si="34"/>
        <v>2055.0380399999999</v>
      </c>
      <c r="T34" s="17">
        <f t="shared" si="34"/>
        <v>2006.1235260000001</v>
      </c>
      <c r="U34" s="17">
        <f t="shared" si="34"/>
        <v>2037.8603519999999</v>
      </c>
      <c r="V34" s="17">
        <f t="shared" si="34"/>
        <v>2204.8191000000002</v>
      </c>
      <c r="W34" s="17">
        <f t="shared" si="34"/>
        <v>1714.1256000000001</v>
      </c>
      <c r="X34" s="17">
        <f t="shared" si="34"/>
        <v>2533.7089799999994</v>
      </c>
      <c r="Y34" s="78"/>
      <c r="Z34" s="17">
        <f>Z33*Z25</f>
        <v>2059.2277199999999</v>
      </c>
      <c r="AA34" s="17">
        <f t="shared" ref="AA34:AB34" si="35">AA33*AA25</f>
        <v>1920.9682799999998</v>
      </c>
      <c r="AB34" s="17">
        <f t="shared" si="35"/>
        <v>2533.7089799999994</v>
      </c>
      <c r="AC34" s="17">
        <f>AC33*AC25</f>
        <v>1726.14816</v>
      </c>
      <c r="AD34" s="76"/>
      <c r="AE34" s="17">
        <f>AE33*AE25</f>
        <v>1903.3716239999999</v>
      </c>
    </row>
    <row r="35" spans="1:31" x14ac:dyDescent="0.3">
      <c r="A35" s="92"/>
      <c r="B35" s="10"/>
      <c r="C35" s="95" t="s">
        <v>35</v>
      </c>
      <c r="D35" s="5" t="s">
        <v>78</v>
      </c>
      <c r="E35" s="6">
        <f>E7*E26</f>
        <v>2.3689999999999998</v>
      </c>
      <c r="F35" s="6">
        <f t="shared" ref="F35:I35" si="36">F7*F26</f>
        <v>2.415</v>
      </c>
      <c r="G35" s="6">
        <f t="shared" si="36"/>
        <v>2.415</v>
      </c>
      <c r="H35" s="6">
        <f t="shared" si="36"/>
        <v>2.3919999999999999</v>
      </c>
      <c r="I35" s="6">
        <f t="shared" si="36"/>
        <v>2.3919999999999999</v>
      </c>
      <c r="J35" s="6">
        <f>J7*J26</f>
        <v>2.5299999999999998</v>
      </c>
      <c r="K35" s="6">
        <f>K7*K26</f>
        <v>2.5299999999999998</v>
      </c>
      <c r="L35" s="6">
        <f>L7*L26</f>
        <v>1.5525</v>
      </c>
      <c r="M35" s="6">
        <f t="shared" ref="M35:W35" si="37">M7*M26</f>
        <v>2.3114999999999997</v>
      </c>
      <c r="N35" s="6">
        <f t="shared" si="37"/>
        <v>2.6449999999999996</v>
      </c>
      <c r="O35" s="6">
        <f t="shared" si="37"/>
        <v>2.4857999999999998</v>
      </c>
      <c r="P35" s="6">
        <f t="shared" si="37"/>
        <v>2.5414999999999996</v>
      </c>
      <c r="Q35" s="6">
        <f t="shared" si="37"/>
        <v>2.5414999999999996</v>
      </c>
      <c r="R35" s="6">
        <f t="shared" si="37"/>
        <v>2.2122549999999999</v>
      </c>
      <c r="S35" s="6">
        <f t="shared" si="37"/>
        <v>2.1657949999999997</v>
      </c>
      <c r="T35" s="6">
        <f t="shared" si="37"/>
        <v>2.6890449999999997</v>
      </c>
      <c r="U35" s="6">
        <f t="shared" si="37"/>
        <v>2.4724999999999997</v>
      </c>
      <c r="V35" s="6">
        <f t="shared" si="37"/>
        <v>2.4724999999999997</v>
      </c>
      <c r="W35" s="6">
        <f t="shared" si="37"/>
        <v>2.3574999999999999</v>
      </c>
      <c r="X35" s="6">
        <f>X7*X26</f>
        <v>2.4398399999999998</v>
      </c>
      <c r="Y35" s="78"/>
      <c r="Z35" s="6">
        <f>Z7*Z26</f>
        <v>2.4931999999999999</v>
      </c>
      <c r="AA35" s="6">
        <f t="shared" ref="AA35:AB35" si="38">AA7*AA26</f>
        <v>2.5644999999999998</v>
      </c>
      <c r="AB35" s="6">
        <f t="shared" si="38"/>
        <v>2.4402999999999997</v>
      </c>
      <c r="AC35" s="6">
        <f>AC7*AC26</f>
        <v>2.2769999999999997</v>
      </c>
      <c r="AD35" s="76"/>
      <c r="AE35" s="6">
        <f>AE7*AE26</f>
        <v>1.7813499999999998</v>
      </c>
    </row>
    <row r="36" spans="1:31" x14ac:dyDescent="0.3">
      <c r="A36" s="92"/>
      <c r="B36" s="10"/>
      <c r="C36" s="95"/>
      <c r="D36" s="16" t="s">
        <v>79</v>
      </c>
      <c r="E36" s="17">
        <f>E35*365</f>
        <v>864.68499999999995</v>
      </c>
      <c r="F36" s="17">
        <f t="shared" ref="F36:I36" si="39">F35*365</f>
        <v>881.47500000000002</v>
      </c>
      <c r="G36" s="17">
        <f t="shared" si="39"/>
        <v>881.47500000000002</v>
      </c>
      <c r="H36" s="17">
        <f t="shared" si="39"/>
        <v>873.07999999999993</v>
      </c>
      <c r="I36" s="17">
        <f t="shared" si="39"/>
        <v>873.07999999999993</v>
      </c>
      <c r="J36" s="17">
        <f>J35*365</f>
        <v>923.44999999999993</v>
      </c>
      <c r="K36" s="17">
        <f>K35*365</f>
        <v>923.44999999999993</v>
      </c>
      <c r="L36" s="17">
        <f>L35*365</f>
        <v>566.66250000000002</v>
      </c>
      <c r="M36" s="17">
        <f t="shared" ref="M36:X36" si="40">M35*365</f>
        <v>843.69749999999988</v>
      </c>
      <c r="N36" s="17">
        <f t="shared" si="40"/>
        <v>965.42499999999984</v>
      </c>
      <c r="O36" s="17">
        <f t="shared" si="40"/>
        <v>907.31699999999989</v>
      </c>
      <c r="P36" s="17">
        <f t="shared" si="40"/>
        <v>927.64749999999992</v>
      </c>
      <c r="Q36" s="17">
        <f t="shared" si="40"/>
        <v>927.64749999999992</v>
      </c>
      <c r="R36" s="17">
        <f t="shared" si="40"/>
        <v>807.47307499999999</v>
      </c>
      <c r="S36" s="17">
        <f t="shared" si="40"/>
        <v>790.51517499999989</v>
      </c>
      <c r="T36" s="17">
        <f t="shared" si="40"/>
        <v>981.50142499999993</v>
      </c>
      <c r="U36" s="17">
        <f t="shared" si="40"/>
        <v>902.46249999999986</v>
      </c>
      <c r="V36" s="17">
        <f t="shared" si="40"/>
        <v>902.46249999999986</v>
      </c>
      <c r="W36" s="17">
        <f t="shared" si="40"/>
        <v>860.48749999999995</v>
      </c>
      <c r="X36" s="17">
        <f t="shared" si="40"/>
        <v>890.5415999999999</v>
      </c>
      <c r="Y36" s="78"/>
      <c r="Z36" s="17">
        <f>Z35*365</f>
        <v>910.01799999999992</v>
      </c>
      <c r="AA36" s="17">
        <f t="shared" ref="AA36:AB36" si="41">AA35*365</f>
        <v>936.0424999999999</v>
      </c>
      <c r="AB36" s="17">
        <f t="shared" si="41"/>
        <v>890.70949999999993</v>
      </c>
      <c r="AC36" s="17">
        <f>AC35*365</f>
        <v>831.1049999999999</v>
      </c>
      <c r="AD36" s="76"/>
      <c r="AE36" s="17">
        <f>AE35*365</f>
        <v>650.19274999999993</v>
      </c>
    </row>
    <row r="37" spans="1:31" x14ac:dyDescent="0.3">
      <c r="A37" s="92"/>
      <c r="B37" s="10"/>
      <c r="C37" s="96" t="s">
        <v>89</v>
      </c>
      <c r="D37" s="18" t="s">
        <v>80</v>
      </c>
      <c r="E37" s="20">
        <f>E34+E36</f>
        <v>2829.6449199999997</v>
      </c>
      <c r="F37" s="20">
        <f t="shared" ref="F37:I37" si="42">F34+F36</f>
        <v>3019.7096105999999</v>
      </c>
      <c r="G37" s="20">
        <f t="shared" si="42"/>
        <v>3040.9512881999995</v>
      </c>
      <c r="H37" s="20">
        <f t="shared" si="42"/>
        <v>3371.1767</v>
      </c>
      <c r="I37" s="20">
        <f t="shared" si="42"/>
        <v>3043.9626919999996</v>
      </c>
      <c r="J37" s="20">
        <f>J34+J36</f>
        <v>2549.0458399999998</v>
      </c>
      <c r="K37" s="20">
        <f>K34+K36</f>
        <v>2557.5613645999997</v>
      </c>
      <c r="L37" s="20">
        <f>L34+L36</f>
        <v>2598.6572999999999</v>
      </c>
      <c r="M37" s="20">
        <f t="shared" ref="M37:X37" si="43">M34+M36</f>
        <v>2624.3114999999998</v>
      </c>
      <c r="N37" s="20">
        <f t="shared" si="43"/>
        <v>3060.2649999999994</v>
      </c>
      <c r="O37" s="20">
        <f t="shared" si="43"/>
        <v>2801.7809999999999</v>
      </c>
      <c r="P37" s="20">
        <f t="shared" si="43"/>
        <v>2853.8528799999999</v>
      </c>
      <c r="Q37" s="20">
        <f t="shared" si="43"/>
        <v>2853.8528799999999</v>
      </c>
      <c r="R37" s="20">
        <f t="shared" si="43"/>
        <v>2899.1708149999995</v>
      </c>
      <c r="S37" s="20">
        <f t="shared" si="43"/>
        <v>2845.5532149999999</v>
      </c>
      <c r="T37" s="20">
        <f t="shared" si="43"/>
        <v>2987.6249509999998</v>
      </c>
      <c r="U37" s="20">
        <f t="shared" si="43"/>
        <v>2940.3228519999998</v>
      </c>
      <c r="V37" s="20">
        <f t="shared" si="43"/>
        <v>3107.2816000000003</v>
      </c>
      <c r="W37" s="20">
        <f t="shared" si="43"/>
        <v>2574.6131</v>
      </c>
      <c r="X37" s="20">
        <f t="shared" si="43"/>
        <v>3424.2505799999994</v>
      </c>
      <c r="Y37" s="78"/>
      <c r="Z37" s="20">
        <f>Z34+Z36</f>
        <v>2969.2457199999999</v>
      </c>
      <c r="AA37" s="20">
        <f t="shared" ref="AA37:AB37" si="44">AA34+AA36</f>
        <v>2857.0107799999996</v>
      </c>
      <c r="AB37" s="20">
        <f t="shared" si="44"/>
        <v>3424.4184799999994</v>
      </c>
      <c r="AC37" s="20">
        <f>AC34+AC36</f>
        <v>2557.2531599999998</v>
      </c>
      <c r="AD37" s="76"/>
      <c r="AE37" s="20">
        <f>AE34+AE36</f>
        <v>2553.5643739999996</v>
      </c>
    </row>
    <row r="38" spans="1:31" x14ac:dyDescent="0.3">
      <c r="A38" s="92"/>
      <c r="B38" s="10"/>
      <c r="C38" s="96"/>
      <c r="D38" s="18" t="s">
        <v>29</v>
      </c>
      <c r="E38" s="20">
        <f>(E22*E16)+E15</f>
        <v>0</v>
      </c>
      <c r="F38" s="20">
        <f t="shared" ref="F38:I38" si="45">(F22*F16)+F15</f>
        <v>0</v>
      </c>
      <c r="G38" s="20">
        <f t="shared" si="45"/>
        <v>0</v>
      </c>
      <c r="H38" s="20">
        <f t="shared" si="45"/>
        <v>0</v>
      </c>
      <c r="I38" s="20">
        <f t="shared" si="45"/>
        <v>0</v>
      </c>
      <c r="J38" s="20">
        <f>(J22*J16)+J15</f>
        <v>0</v>
      </c>
      <c r="K38" s="20">
        <f>(K22*K16)+K15</f>
        <v>0</v>
      </c>
      <c r="L38" s="20">
        <f>(L22*L16)+L15</f>
        <v>0</v>
      </c>
      <c r="M38" s="20">
        <f t="shared" ref="M38:X38" si="46">(M22*M16)+M15</f>
        <v>0</v>
      </c>
      <c r="N38" s="20">
        <f t="shared" si="46"/>
        <v>283.61589999999995</v>
      </c>
      <c r="O38" s="20">
        <f t="shared" si="46"/>
        <v>0</v>
      </c>
      <c r="P38" s="19">
        <f t="shared" si="46"/>
        <v>0</v>
      </c>
      <c r="Q38" s="19">
        <f t="shared" si="46"/>
        <v>200</v>
      </c>
      <c r="R38" s="20">
        <f t="shared" si="46"/>
        <v>200</v>
      </c>
      <c r="S38" s="20">
        <f t="shared" si="46"/>
        <v>120</v>
      </c>
      <c r="T38" s="20">
        <f t="shared" si="46"/>
        <v>0</v>
      </c>
      <c r="U38" s="19">
        <f t="shared" si="46"/>
        <v>0</v>
      </c>
      <c r="V38" s="19">
        <f t="shared" si="46"/>
        <v>0</v>
      </c>
      <c r="W38" s="20">
        <f t="shared" si="46"/>
        <v>150</v>
      </c>
      <c r="X38" s="20">
        <f t="shared" si="46"/>
        <v>240</v>
      </c>
      <c r="Y38" s="78"/>
      <c r="Z38" s="20">
        <f>(Z22*Z16)+Z15</f>
        <v>0</v>
      </c>
      <c r="AA38" s="19">
        <f t="shared" ref="AA38:AB38" si="47">(AA22*AA16)+AA15</f>
        <v>0</v>
      </c>
      <c r="AB38" s="19">
        <f t="shared" si="47"/>
        <v>0</v>
      </c>
      <c r="AC38" s="20">
        <f>(AC22*AC16)+AC15</f>
        <v>0</v>
      </c>
      <c r="AD38" s="76"/>
      <c r="AE38" s="20">
        <f>(AE22*AE16)+AE15</f>
        <v>0</v>
      </c>
    </row>
    <row r="39" spans="1:31" x14ac:dyDescent="0.3">
      <c r="A39" s="92"/>
      <c r="B39" s="10"/>
      <c r="C39" s="96"/>
      <c r="D39" s="16" t="s">
        <v>22</v>
      </c>
      <c r="E39" s="17">
        <f>E34+E36-E38</f>
        <v>2829.6449199999997</v>
      </c>
      <c r="F39" s="17">
        <f t="shared" ref="F39:I39" si="48">F34+F36-F38</f>
        <v>3019.7096105999999</v>
      </c>
      <c r="G39" s="17">
        <f t="shared" si="48"/>
        <v>3040.9512881999995</v>
      </c>
      <c r="H39" s="17">
        <f t="shared" si="48"/>
        <v>3371.1767</v>
      </c>
      <c r="I39" s="17">
        <f t="shared" si="48"/>
        <v>3043.9626919999996</v>
      </c>
      <c r="J39" s="17">
        <f>J34+J36-J38</f>
        <v>2549.0458399999998</v>
      </c>
      <c r="K39" s="17">
        <f>K34+K36-K38</f>
        <v>2557.5613645999997</v>
      </c>
      <c r="L39" s="17">
        <f>L34+L36-L38</f>
        <v>2598.6572999999999</v>
      </c>
      <c r="M39" s="17">
        <f t="shared" ref="M39:X39" si="49">M34+M36-M38</f>
        <v>2624.3114999999998</v>
      </c>
      <c r="N39" s="17">
        <f t="shared" si="49"/>
        <v>2776.6490999999996</v>
      </c>
      <c r="O39" s="17">
        <f t="shared" si="49"/>
        <v>2801.7809999999999</v>
      </c>
      <c r="P39" s="17">
        <f t="shared" si="49"/>
        <v>2853.8528799999999</v>
      </c>
      <c r="Q39" s="17">
        <f t="shared" si="49"/>
        <v>2653.8528799999999</v>
      </c>
      <c r="R39" s="17">
        <f t="shared" si="49"/>
        <v>2699.1708149999995</v>
      </c>
      <c r="S39" s="17">
        <f t="shared" si="49"/>
        <v>2725.5532149999999</v>
      </c>
      <c r="T39" s="17">
        <f t="shared" si="49"/>
        <v>2987.6249509999998</v>
      </c>
      <c r="U39" s="17">
        <f t="shared" si="49"/>
        <v>2940.3228519999998</v>
      </c>
      <c r="V39" s="17">
        <f t="shared" si="49"/>
        <v>3107.2816000000003</v>
      </c>
      <c r="W39" s="17">
        <f t="shared" si="49"/>
        <v>2424.6131</v>
      </c>
      <c r="X39" s="17">
        <f t="shared" si="49"/>
        <v>3184.2505799999994</v>
      </c>
      <c r="Y39" s="78"/>
      <c r="Z39" s="17">
        <f>Z34+Z36-Z38</f>
        <v>2969.2457199999999</v>
      </c>
      <c r="AA39" s="17">
        <f t="shared" ref="AA39:AB39" si="50">AA34+AA36-AA38</f>
        <v>2857.0107799999996</v>
      </c>
      <c r="AB39" s="17">
        <f t="shared" si="50"/>
        <v>3424.4184799999994</v>
      </c>
      <c r="AC39" s="17">
        <f>AC34+AC36-AC38</f>
        <v>2557.2531599999998</v>
      </c>
      <c r="AD39" s="76"/>
      <c r="AE39" s="17">
        <f>AE34+AE36-AE38</f>
        <v>2553.5643739999996</v>
      </c>
    </row>
    <row r="40" spans="1:31" x14ac:dyDescent="0.3">
      <c r="A40" s="92"/>
      <c r="B40" s="10"/>
      <c r="C40" s="96"/>
      <c r="D40" s="5" t="s">
        <v>107</v>
      </c>
      <c r="E40" s="6">
        <f>E41/E26</f>
        <v>205.04673333333332</v>
      </c>
      <c r="F40" s="6">
        <f t="shared" ref="F40:AB40" si="51">F41/F26</f>
        <v>218.819537</v>
      </c>
      <c r="G40" s="6">
        <f t="shared" si="51"/>
        <v>220.35878899999997</v>
      </c>
      <c r="H40" s="6">
        <f t="shared" si="51"/>
        <v>244.28816666666671</v>
      </c>
      <c r="I40" s="6">
        <f t="shared" si="51"/>
        <v>220.57700666666665</v>
      </c>
      <c r="J40" s="6">
        <f t="shared" si="51"/>
        <v>184.71346666666668</v>
      </c>
      <c r="K40" s="6">
        <f t="shared" si="51"/>
        <v>185.33053366666667</v>
      </c>
      <c r="L40" s="6">
        <f t="shared" si="51"/>
        <v>188.30850000000001</v>
      </c>
      <c r="M40" s="6">
        <f t="shared" si="51"/>
        <v>190.16750000000002</v>
      </c>
      <c r="N40" s="6">
        <f t="shared" si="51"/>
        <v>201.20645652173914</v>
      </c>
      <c r="O40" s="6">
        <f t="shared" si="51"/>
        <v>203.02760869565219</v>
      </c>
      <c r="P40" s="6">
        <f t="shared" si="51"/>
        <v>206.80093333333335</v>
      </c>
      <c r="Q40" s="6">
        <f t="shared" si="51"/>
        <v>192.30817971014494</v>
      </c>
      <c r="R40" s="6">
        <f t="shared" si="51"/>
        <v>195.59208804347824</v>
      </c>
      <c r="S40" s="6">
        <f t="shared" si="51"/>
        <v>197.50385615942031</v>
      </c>
      <c r="T40" s="6">
        <f t="shared" si="51"/>
        <v>216.49456166666667</v>
      </c>
      <c r="U40" s="6">
        <f t="shared" si="51"/>
        <v>213.06687333333332</v>
      </c>
      <c r="V40" s="6">
        <f t="shared" si="51"/>
        <v>225.16533333333336</v>
      </c>
      <c r="W40" s="6">
        <f t="shared" si="51"/>
        <v>175.69660144927539</v>
      </c>
      <c r="X40" s="6">
        <f t="shared" si="51"/>
        <v>230.7427956521739</v>
      </c>
      <c r="Y40" s="78"/>
      <c r="Z40" s="6">
        <f t="shared" si="51"/>
        <v>215.16273333333334</v>
      </c>
      <c r="AA40" s="6">
        <f t="shared" si="51"/>
        <v>207.02976666666666</v>
      </c>
      <c r="AB40" s="6">
        <f t="shared" si="51"/>
        <v>248.14626666666663</v>
      </c>
      <c r="AC40" s="6">
        <f>AC41/AC26</f>
        <v>185.3082</v>
      </c>
      <c r="AD40" s="76"/>
      <c r="AE40" s="6">
        <f>AE41/AE26</f>
        <v>185.04089666666667</v>
      </c>
    </row>
    <row r="41" spans="1:31" x14ac:dyDescent="0.3">
      <c r="A41" s="92"/>
      <c r="B41" s="10"/>
      <c r="C41" s="96"/>
      <c r="D41" s="18" t="s">
        <v>87</v>
      </c>
      <c r="E41" s="20">
        <f>E39/12</f>
        <v>235.8037433333333</v>
      </c>
      <c r="F41" s="20">
        <f t="shared" ref="F41:I41" si="52">F39/12</f>
        <v>251.64246754999999</v>
      </c>
      <c r="G41" s="20">
        <f t="shared" si="52"/>
        <v>253.41260734999994</v>
      </c>
      <c r="H41" s="20">
        <f t="shared" si="52"/>
        <v>280.93139166666668</v>
      </c>
      <c r="I41" s="20">
        <f t="shared" si="52"/>
        <v>253.66355766666663</v>
      </c>
      <c r="J41" s="20">
        <f>J39/12</f>
        <v>212.42048666666665</v>
      </c>
      <c r="K41" s="20">
        <f>K39/12</f>
        <v>213.13011371666664</v>
      </c>
      <c r="L41" s="20">
        <f>L39/12</f>
        <v>216.55477499999998</v>
      </c>
      <c r="M41" s="20">
        <f t="shared" ref="M41:X41" si="53">M39/12</f>
        <v>218.69262499999999</v>
      </c>
      <c r="N41" s="20">
        <f t="shared" si="53"/>
        <v>231.38742499999998</v>
      </c>
      <c r="O41" s="20">
        <f t="shared" si="53"/>
        <v>233.48175000000001</v>
      </c>
      <c r="P41" s="20">
        <f t="shared" si="53"/>
        <v>237.82107333333332</v>
      </c>
      <c r="Q41" s="20">
        <f t="shared" si="53"/>
        <v>221.15440666666666</v>
      </c>
      <c r="R41" s="20">
        <f t="shared" si="53"/>
        <v>224.93090124999995</v>
      </c>
      <c r="S41" s="20">
        <f t="shared" si="53"/>
        <v>227.12943458333334</v>
      </c>
      <c r="T41" s="20">
        <f t="shared" si="53"/>
        <v>248.96874591666665</v>
      </c>
      <c r="U41" s="20">
        <f t="shared" si="53"/>
        <v>245.02690433333331</v>
      </c>
      <c r="V41" s="20">
        <f t="shared" si="53"/>
        <v>258.94013333333334</v>
      </c>
      <c r="W41" s="20">
        <f t="shared" si="53"/>
        <v>202.05109166666668</v>
      </c>
      <c r="X41" s="20">
        <f t="shared" si="53"/>
        <v>265.35421499999995</v>
      </c>
      <c r="Y41" s="78"/>
      <c r="Z41" s="20">
        <f>Z39/12</f>
        <v>247.43714333333332</v>
      </c>
      <c r="AA41" s="20">
        <f t="shared" ref="AA41:AB41" si="54">AA39/12</f>
        <v>238.08423166666662</v>
      </c>
      <c r="AB41" s="20">
        <f t="shared" si="54"/>
        <v>285.36820666666659</v>
      </c>
      <c r="AC41" s="20">
        <f>AC39/12</f>
        <v>213.10442999999998</v>
      </c>
      <c r="AD41" s="76"/>
      <c r="AE41" s="20">
        <f>AE39/12</f>
        <v>212.79703116666664</v>
      </c>
    </row>
    <row r="42" spans="1:3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76"/>
      <c r="Z42" s="32"/>
      <c r="AA42" s="32"/>
      <c r="AB42" s="32"/>
      <c r="AC42" s="32"/>
      <c r="AD42" s="76"/>
      <c r="AE42" s="32"/>
    </row>
    <row r="43" spans="1:31" x14ac:dyDescent="0.3">
      <c r="A43" s="52"/>
      <c r="B43" s="52"/>
      <c r="C43" s="52"/>
      <c r="D43" s="55" t="str">
        <f>CONCATENATE("Best plans for ",B1, " assuming annual consumption of ",B25, " kWh")</f>
        <v>Best plans for Auckland assuming annual consumption of 9108 kWh</v>
      </c>
      <c r="E43" s="5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76"/>
      <c r="Z43" s="32"/>
      <c r="AA43" s="32"/>
      <c r="AB43" s="32"/>
      <c r="AC43" s="32"/>
      <c r="AD43" s="76"/>
      <c r="AE43" s="32"/>
    </row>
    <row r="44" spans="1:31" ht="15" customHeight="1" x14ac:dyDescent="0.3">
      <c r="A44" s="86" t="s">
        <v>93</v>
      </c>
      <c r="B44" s="86"/>
      <c r="C44" s="86"/>
      <c r="D44" s="5" t="s">
        <v>117</v>
      </c>
      <c r="E44" s="5" t="str">
        <f>E1</f>
        <v>Contact Basic Plan (Standard)</v>
      </c>
      <c r="F44" s="5" t="str">
        <f t="shared" ref="F44:I44" si="55">F1</f>
        <v>Ecotricity ecoSAVER (Standard)</v>
      </c>
      <c r="G44" s="5" t="str">
        <f t="shared" si="55"/>
        <v>Ecotricity ecoWHOLESALE (Standard)</v>
      </c>
      <c r="H44" s="5" t="str">
        <f t="shared" si="55"/>
        <v>Electric Kiwi - Kiwi (Standard)</v>
      </c>
      <c r="I44" s="5" t="str">
        <f t="shared" si="55"/>
        <v>Electric Kiwi - MoveMaster (Standard)</v>
      </c>
      <c r="J44" s="5" t="str">
        <f>J1</f>
        <v>Flick Energy Flat (Standard)</v>
      </c>
      <c r="K44" s="5" t="str">
        <f>K1</f>
        <v>Flick Energy Off Peak (Standard)</v>
      </c>
      <c r="L44" s="5" t="str">
        <f>L1</f>
        <v>Frank Energy (Standard)</v>
      </c>
      <c r="M44" s="5" t="str">
        <f t="shared" ref="M44:X44" si="56">M1</f>
        <v>Genesis Energy Basic (Standard)</v>
      </c>
      <c r="N44" s="5" t="str">
        <f t="shared" si="56"/>
        <v>Genesis Energy Plus (Standard)</v>
      </c>
      <c r="O44" s="5" t="str">
        <f t="shared" si="56"/>
        <v>Globug (Standard)</v>
      </c>
      <c r="P44" s="5" t="str">
        <f t="shared" si="56"/>
        <v>Mercury Open Term (Standard)</v>
      </c>
      <c r="Q44" s="5" t="str">
        <f t="shared" si="56"/>
        <v>Mercury 1 Year Fixed (Standard)</v>
      </c>
      <c r="R44" s="5" t="str">
        <f t="shared" si="56"/>
        <v>Meridian 2- year contract (Standard)</v>
      </c>
      <c r="S44" s="5" t="str">
        <f t="shared" si="56"/>
        <v>Meridian No Fixed Term (Standard)</v>
      </c>
      <c r="T44" s="5" t="str">
        <f t="shared" si="56"/>
        <v>Nova Energy (Standard)</v>
      </c>
      <c r="U44" s="5" t="str">
        <f t="shared" si="56"/>
        <v>Octopus Fixed (Standard)</v>
      </c>
      <c r="V44" s="5" t="str">
        <f t="shared" si="56"/>
        <v>Octopus Flexi (Standard)</v>
      </c>
      <c r="W44" s="5" t="str">
        <f t="shared" si="56"/>
        <v>Powershop (Standard)</v>
      </c>
      <c r="X44" s="5" t="str">
        <f t="shared" si="56"/>
        <v>Slingshot (Standard)</v>
      </c>
      <c r="Y44" s="76"/>
      <c r="Z44" s="5" t="str">
        <f>Z1</f>
        <v>Contact Broadband Bundle (Standard)</v>
      </c>
      <c r="AA44" s="5" t="str">
        <f t="shared" ref="AA44:AB44" si="57">AA1</f>
        <v>Mercury Broadband Bundle (Standard)</v>
      </c>
      <c r="AB44" s="5" t="str">
        <f t="shared" si="57"/>
        <v>2degrees Bundle (Standard)</v>
      </c>
      <c r="AC44" s="5" t="str">
        <f>AC1</f>
        <v>Electric Kiwi - Prepay 300 (Standard)</v>
      </c>
      <c r="AD44" s="76"/>
      <c r="AE44" s="5" t="str">
        <f>AE1</f>
        <v>Contact Dream Charge (Standard)</v>
      </c>
    </row>
    <row r="45" spans="1:31" x14ac:dyDescent="0.3">
      <c r="A45" s="86"/>
      <c r="B45" s="86"/>
      <c r="C45" s="86"/>
      <c r="D45" s="5" t="s">
        <v>76</v>
      </c>
      <c r="E45" s="6">
        <f>E23</f>
        <v>2829.6449199999997</v>
      </c>
      <c r="F45" s="6">
        <f t="shared" ref="F45:AB45" si="58">F23</f>
        <v>3019.7096105999999</v>
      </c>
      <c r="G45" s="6">
        <f t="shared" si="58"/>
        <v>3040.9512881999995</v>
      </c>
      <c r="H45" s="6">
        <f t="shared" si="58"/>
        <v>3371.1767</v>
      </c>
      <c r="I45" s="6">
        <f t="shared" si="58"/>
        <v>3043.9626919999996</v>
      </c>
      <c r="J45" s="6">
        <f>J23</f>
        <v>2549.0458399999998</v>
      </c>
      <c r="K45" s="6">
        <f>K23</f>
        <v>2557.5613645999997</v>
      </c>
      <c r="L45" s="6">
        <f>L23</f>
        <v>2598.6572999999999</v>
      </c>
      <c r="M45" s="6">
        <f t="shared" ref="M45:V45" si="59">M23</f>
        <v>2624.3114999999998</v>
      </c>
      <c r="N45" s="6">
        <f t="shared" si="59"/>
        <v>2776.6490999999996</v>
      </c>
      <c r="O45" s="6">
        <f t="shared" si="59"/>
        <v>2801.7809999999999</v>
      </c>
      <c r="P45" s="6">
        <f t="shared" si="59"/>
        <v>2853.8528799999999</v>
      </c>
      <c r="Q45" s="6">
        <f t="shared" si="59"/>
        <v>2653.8528799999999</v>
      </c>
      <c r="R45" s="6">
        <f t="shared" si="59"/>
        <v>2699.1708149999995</v>
      </c>
      <c r="S45" s="6">
        <f t="shared" si="59"/>
        <v>2725.5532149999999</v>
      </c>
      <c r="T45" s="6">
        <f t="shared" si="59"/>
        <v>2987.6249509999998</v>
      </c>
      <c r="U45" s="6">
        <f t="shared" si="59"/>
        <v>2940.3228519999998</v>
      </c>
      <c r="V45" s="6">
        <f t="shared" si="59"/>
        <v>3107.2816000000003</v>
      </c>
      <c r="W45" s="6">
        <f t="shared" si="58"/>
        <v>2424.6131</v>
      </c>
      <c r="X45" s="6">
        <f t="shared" si="58"/>
        <v>3184.2505799999994</v>
      </c>
      <c r="Y45" s="78"/>
      <c r="Z45" s="6">
        <f t="shared" si="58"/>
        <v>2969.2457199999999</v>
      </c>
      <c r="AA45" s="6">
        <f t="shared" si="58"/>
        <v>2857.0107799999996</v>
      </c>
      <c r="AB45" s="6">
        <f t="shared" si="58"/>
        <v>3424.4184799999994</v>
      </c>
      <c r="AC45" s="6">
        <f>AC23</f>
        <v>2557.2531599999998</v>
      </c>
      <c r="AD45" s="76"/>
      <c r="AE45" s="6">
        <f>AE23</f>
        <v>2553.5643739999996</v>
      </c>
    </row>
    <row r="46" spans="1:31" x14ac:dyDescent="0.3">
      <c r="A46" s="86"/>
      <c r="B46" s="86"/>
      <c r="C46" s="86"/>
      <c r="D46" s="5" t="s">
        <v>77</v>
      </c>
      <c r="E46" s="5" t="str">
        <f>E2</f>
        <v>Open</v>
      </c>
      <c r="F46" s="5" t="str">
        <f t="shared" ref="F46:AB46" si="60">F2</f>
        <v>Open (prices fixed for 12 months)</v>
      </c>
      <c r="G46" s="5" t="str">
        <f t="shared" si="60"/>
        <v>Open</v>
      </c>
      <c r="H46" s="5" t="str">
        <f t="shared" si="60"/>
        <v>Open</v>
      </c>
      <c r="I46" s="5" t="str">
        <f t="shared" si="60"/>
        <v>Open</v>
      </c>
      <c r="J46" s="5" t="str">
        <f>J2</f>
        <v>Open</v>
      </c>
      <c r="K46" s="5" t="str">
        <f>K2</f>
        <v>Open</v>
      </c>
      <c r="L46" s="5" t="str">
        <f>L2</f>
        <v>Open</v>
      </c>
      <c r="M46" s="5" t="str">
        <f t="shared" ref="M46:V46" si="61">M2</f>
        <v>Fixed (12 months)</v>
      </c>
      <c r="N46" s="5" t="str">
        <f t="shared" si="61"/>
        <v>Open or Fixed</v>
      </c>
      <c r="O46" s="5" t="str">
        <f t="shared" si="61"/>
        <v>Open</v>
      </c>
      <c r="P46" s="5" t="str">
        <f t="shared" si="61"/>
        <v>Open</v>
      </c>
      <c r="Q46" s="5" t="str">
        <f t="shared" si="61"/>
        <v>Fixed (12 months)</v>
      </c>
      <c r="R46" s="5" t="str">
        <f t="shared" si="61"/>
        <v>Fixed (24 months)</v>
      </c>
      <c r="S46" s="5" t="str">
        <f t="shared" si="61"/>
        <v>Open</v>
      </c>
      <c r="T46" s="5" t="str">
        <f t="shared" si="61"/>
        <v>Open</v>
      </c>
      <c r="U46" s="5" t="str">
        <f t="shared" si="61"/>
        <v>Open (prices fixed for 12 months)</v>
      </c>
      <c r="V46" s="5" t="str">
        <f t="shared" si="61"/>
        <v>Open</v>
      </c>
      <c r="W46" s="5" t="str">
        <f t="shared" si="60"/>
        <v>Open</v>
      </c>
      <c r="X46" s="5" t="str">
        <f t="shared" si="60"/>
        <v>Fixed 12 months</v>
      </c>
      <c r="Y46" s="76"/>
      <c r="Z46" s="5" t="str">
        <f t="shared" si="60"/>
        <v>Open</v>
      </c>
      <c r="AA46" s="5" t="str">
        <f t="shared" si="60"/>
        <v>Fixed (12 months)</v>
      </c>
      <c r="AB46" s="5" t="str">
        <f t="shared" si="60"/>
        <v>Open / Fixed</v>
      </c>
      <c r="AC46" s="5" t="str">
        <f>AC2</f>
        <v>Open</v>
      </c>
      <c r="AD46" s="76"/>
      <c r="AE46" s="5" t="str">
        <f>AE2</f>
        <v>Open</v>
      </c>
    </row>
    <row r="47" spans="1:31" x14ac:dyDescent="0.3">
      <c r="A47" s="86"/>
      <c r="B47" s="86"/>
      <c r="C47" s="86"/>
      <c r="D47" s="5" t="s">
        <v>118</v>
      </c>
      <c r="E47" s="5" t="str">
        <f>E18</f>
        <v>.</v>
      </c>
      <c r="F47" s="5" t="str">
        <f t="shared" ref="F47:AB47" si="62">F18</f>
        <v>.</v>
      </c>
      <c r="G47" s="5" t="str">
        <f t="shared" si="62"/>
        <v>.</v>
      </c>
      <c r="H47" s="5" t="str">
        <f t="shared" si="62"/>
        <v>.</v>
      </c>
      <c r="I47" s="5" t="str">
        <f t="shared" si="62"/>
        <v>.</v>
      </c>
      <c r="J47" s="5" t="str">
        <f t="shared" si="62"/>
        <v>.</v>
      </c>
      <c r="K47" s="5" t="str">
        <f t="shared" si="62"/>
        <v>.</v>
      </c>
      <c r="L47" s="5" t="str">
        <f t="shared" si="62"/>
        <v>.</v>
      </c>
      <c r="M47" s="5" t="str">
        <f t="shared" si="62"/>
        <v>.</v>
      </c>
      <c r="N47" s="5" t="str">
        <f t="shared" si="62"/>
        <v>DISC-03</v>
      </c>
      <c r="O47" s="5" t="str">
        <f t="shared" si="62"/>
        <v>.</v>
      </c>
      <c r="P47" s="5" t="str">
        <f t="shared" si="62"/>
        <v>.</v>
      </c>
      <c r="Q47" s="5" t="str">
        <f t="shared" si="62"/>
        <v>DISC-04</v>
      </c>
      <c r="R47" s="5" t="str">
        <f t="shared" si="62"/>
        <v>DISC-07</v>
      </c>
      <c r="S47" s="5" t="str">
        <f t="shared" si="62"/>
        <v>DISC-10</v>
      </c>
      <c r="T47" s="5" t="str">
        <f t="shared" si="62"/>
        <v>.</v>
      </c>
      <c r="U47" s="5" t="str">
        <f t="shared" si="62"/>
        <v>.</v>
      </c>
      <c r="V47" s="5" t="str">
        <f t="shared" si="62"/>
        <v>.</v>
      </c>
      <c r="W47" s="5" t="str">
        <f t="shared" si="62"/>
        <v>DISC-08</v>
      </c>
      <c r="X47" s="5" t="str">
        <f t="shared" si="62"/>
        <v>BUND-02</v>
      </c>
      <c r="Y47" s="76"/>
      <c r="Z47" s="5" t="str">
        <f t="shared" si="62"/>
        <v>BUND-05</v>
      </c>
      <c r="AA47" s="5" t="str">
        <f t="shared" si="62"/>
        <v>BUND-04</v>
      </c>
      <c r="AB47" s="5" t="str">
        <f t="shared" si="62"/>
        <v>BUND-06</v>
      </c>
      <c r="AC47" s="5" t="str">
        <f>AC18</f>
        <v>BUND-07</v>
      </c>
      <c r="AD47" s="76"/>
      <c r="AE47" s="5" t="str">
        <f>AE18</f>
        <v>.</v>
      </c>
    </row>
    <row r="48" spans="1:31" x14ac:dyDescent="0.3">
      <c r="A48" s="98" t="s">
        <v>188</v>
      </c>
      <c r="B48" s="98"/>
      <c r="C48" s="98"/>
      <c r="D48" s="72" t="s">
        <v>195</v>
      </c>
      <c r="E48" s="10">
        <f>VLOOKUP(E1,'Plans terms &amp; discounts'!$A:$G,6,FALSE)</f>
        <v>0</v>
      </c>
      <c r="F48" s="10">
        <f>VLOOKUP(F1,'Plans terms &amp; discounts'!$A:$G,6,FALSE)</f>
        <v>0</v>
      </c>
      <c r="G48" s="10">
        <f>VLOOKUP(G1,'Plans terms &amp; discounts'!$A:$G,6,FALSE)</f>
        <v>0</v>
      </c>
      <c r="H48" s="10">
        <f>VLOOKUP(H1,'Plans terms &amp; discounts'!$A:$G,6,FALSE)</f>
        <v>0</v>
      </c>
      <c r="I48" s="10">
        <f>VLOOKUP(I1,'Plans terms &amp; discounts'!$A:$G,6,FALSE)</f>
        <v>0</v>
      </c>
      <c r="J48" s="10">
        <f>VLOOKUP(J1,'Plans terms &amp; discounts'!$A:$G,6,FALSE)</f>
        <v>0</v>
      </c>
      <c r="K48" s="10">
        <f>VLOOKUP(K1,'Plans terms &amp; discounts'!$A:$G,6,FALSE)</f>
        <v>0</v>
      </c>
      <c r="L48" s="10">
        <f>VLOOKUP(L1,'Plans terms &amp; discounts'!$A:$G,6,FALSE)</f>
        <v>0</v>
      </c>
      <c r="M48" s="29">
        <f>VLOOKUP(M1,'Plans terms &amp; discounts'!$A:$G,6,FALSE)</f>
        <v>0.02</v>
      </c>
      <c r="N48" s="29">
        <f>VLOOKUP(N1,'Plans terms &amp; discounts'!$A:$G,6,FALSE)</f>
        <v>0.03</v>
      </c>
      <c r="O48" s="29">
        <f>VLOOKUP(O1,'Plans terms &amp; discounts'!$A:$G,6,FALSE)</f>
        <v>0</v>
      </c>
      <c r="P48" s="29">
        <f>VLOOKUP(P1,'Plans terms &amp; discounts'!$A:$G,6,FALSE)</f>
        <v>0</v>
      </c>
      <c r="Q48" s="29">
        <f>VLOOKUP(Q1,'Plans terms &amp; discounts'!$A:$G,6,FALSE)</f>
        <v>0</v>
      </c>
      <c r="R48" s="29">
        <f>VLOOKUP(R1,'Plans terms &amp; discounts'!$A:$G,6,FALSE)</f>
        <v>0</v>
      </c>
      <c r="S48" s="29">
        <f>VLOOKUP(S1,'Plans terms &amp; discounts'!$A:$G,6,FALSE)</f>
        <v>0</v>
      </c>
      <c r="T48" s="29">
        <f>VLOOKUP(T1,'Plans terms &amp; discounts'!$A:$G,6,FALSE)</f>
        <v>0</v>
      </c>
      <c r="U48" s="29">
        <f>VLOOKUP(U1,'Plans terms &amp; discounts'!$A:$G,6,FALSE)</f>
        <v>0</v>
      </c>
      <c r="V48" s="29">
        <f>VLOOKUP(V1,'Plans terms &amp; discounts'!$A:$G,6,FALSE)</f>
        <v>0</v>
      </c>
      <c r="W48" s="29">
        <f>VLOOKUP(W1,'Plans terms &amp; discounts'!$A:$G,6,FALSE)</f>
        <v>0</v>
      </c>
      <c r="X48" s="29">
        <f>VLOOKUP(X1,'Plans terms &amp; discounts'!$A:$G,6,FALSE)</f>
        <v>0</v>
      </c>
      <c r="Y48" s="79"/>
      <c r="Z48" s="29">
        <f>VLOOKUP(Z1,'Plans terms &amp; discounts'!$A:$G,6,FALSE)</f>
        <v>0</v>
      </c>
      <c r="AA48" s="29">
        <f>VLOOKUP(AA1,'Plans terms &amp; discounts'!$A:$G,6,FALSE)</f>
        <v>0</v>
      </c>
      <c r="AB48" s="29">
        <f>VLOOKUP(AB1,'Plans terms &amp; discounts'!$A:$G,6,FALSE)</f>
        <v>0</v>
      </c>
      <c r="AC48" s="10">
        <f>VLOOKUP(AC1,'Plans terms &amp; discounts'!$A:$G,6,FALSE)</f>
        <v>0</v>
      </c>
      <c r="AD48" s="76"/>
      <c r="AE48" s="10">
        <f>VLOOKUP(AE1,'Plans terms &amp; discounts'!$A:$G,6,FALSE)</f>
        <v>0</v>
      </c>
    </row>
    <row r="49" spans="1:31" x14ac:dyDescent="0.3">
      <c r="A49" s="98"/>
      <c r="B49" s="98"/>
      <c r="C49" s="98"/>
      <c r="D49" s="11" t="s">
        <v>196</v>
      </c>
      <c r="E49" s="11">
        <f>VLOOKUP(E1,'Plans terms &amp; discounts'!$A:$G,7,FALSE)</f>
        <v>0</v>
      </c>
      <c r="F49" s="11">
        <f>VLOOKUP(F1,'Plans terms &amp; discounts'!$A:$G,7,FALSE)</f>
        <v>0</v>
      </c>
      <c r="G49" s="11">
        <f>VLOOKUP(G1,'Plans terms &amp; discounts'!$A:$G,7,FALSE)</f>
        <v>0</v>
      </c>
      <c r="H49" s="11">
        <f>VLOOKUP(H1,'Plans terms &amp; discounts'!$A:$G,7,FALSE)</f>
        <v>0</v>
      </c>
      <c r="I49" s="11">
        <f>VLOOKUP(I1,'Plans terms &amp; discounts'!$A:$G,7,FALSE)</f>
        <v>0</v>
      </c>
      <c r="J49" s="11">
        <f>VLOOKUP(J1,'Plans terms &amp; discounts'!$A:$G,7,FALSE)</f>
        <v>50</v>
      </c>
      <c r="K49" s="11">
        <f>VLOOKUP(K1,'Plans terms &amp; discounts'!$A:$G,7,FALSE)</f>
        <v>50</v>
      </c>
      <c r="L49" s="11">
        <f>VLOOKUP(L1,'Plans terms &amp; discounts'!$A:$G,7,FALSE)</f>
        <v>0</v>
      </c>
      <c r="M49" s="11">
        <f>VLOOKUP(M1,'Plans terms &amp; discounts'!$A:$G,7,FALSE)</f>
        <v>100</v>
      </c>
      <c r="N49" s="11">
        <f>VLOOKUP(N1,'Plans terms &amp; discounts'!$A:$G,7,FALSE)</f>
        <v>0</v>
      </c>
      <c r="O49" s="11">
        <f>VLOOKUP(O1,'Plans terms &amp; discounts'!$A:$G,7,FALSE)</f>
        <v>0</v>
      </c>
      <c r="P49" s="11">
        <f>VLOOKUP(P1,'Plans terms &amp; discounts'!$A:$G,7,FALSE)</f>
        <v>0</v>
      </c>
      <c r="Q49" s="11">
        <f>VLOOKUP(Q1,'Plans terms &amp; discounts'!$A:$G,7,FALSE)</f>
        <v>0</v>
      </c>
      <c r="R49" s="11">
        <f>VLOOKUP(R1,'Plans terms &amp; discounts'!$A:$G,7,FALSE)</f>
        <v>0</v>
      </c>
      <c r="S49" s="11">
        <f>VLOOKUP(S1,'Plans terms &amp; discounts'!$A:$G,7,FALSE)</f>
        <v>0</v>
      </c>
      <c r="T49" s="11">
        <f>VLOOKUP(T1,'Plans terms &amp; discounts'!$A:$G,7,FALSE)</f>
        <v>0</v>
      </c>
      <c r="U49" s="11">
        <f>VLOOKUP(U1,'Plans terms &amp; discounts'!$A:$G,7,FALSE)</f>
        <v>0</v>
      </c>
      <c r="V49" s="11">
        <f>VLOOKUP(V1,'Plans terms &amp; discounts'!$A:$G,7,FALSE)</f>
        <v>0</v>
      </c>
      <c r="W49" s="11">
        <f>VLOOKUP(W1,'Plans terms &amp; discounts'!$A:$G,7,FALSE)</f>
        <v>0</v>
      </c>
      <c r="X49" s="11">
        <f>VLOOKUP(X1,'Plans terms &amp; discounts'!$A:$G,7,FALSE)</f>
        <v>0</v>
      </c>
      <c r="Y49" s="78"/>
      <c r="Z49" s="11">
        <f>VLOOKUP(Z1,'Plans terms &amp; discounts'!$A:$G,7,FALSE)</f>
        <v>0</v>
      </c>
      <c r="AA49" s="11">
        <f>VLOOKUP(AA1,'Plans terms &amp; discounts'!$A:$G,7,FALSE)</f>
        <v>0</v>
      </c>
      <c r="AB49" s="11">
        <f>VLOOKUP(AB1,'Plans terms &amp; discounts'!$A:$G,7,FALSE)</f>
        <v>0</v>
      </c>
      <c r="AC49" s="11">
        <f>VLOOKUP(AC1,'Plans terms &amp; discounts'!$A:$G,7,FALSE)</f>
        <v>0</v>
      </c>
      <c r="AD49" s="76"/>
      <c r="AE49" s="11">
        <f>VLOOKUP(AE1,'Plans terms &amp; discounts'!$A:$G,7,FALSE)</f>
        <v>0</v>
      </c>
    </row>
    <row r="50" spans="1:31" x14ac:dyDescent="0.3">
      <c r="A50" s="98"/>
      <c r="B50" s="98"/>
      <c r="C50" s="98"/>
      <c r="D50" s="11" t="s">
        <v>197</v>
      </c>
      <c r="E50" s="11">
        <f t="shared" ref="E50:L50" si="63">E45-(E45*E48)-E49</f>
        <v>2829.6449199999997</v>
      </c>
      <c r="F50" s="11">
        <f t="shared" si="63"/>
        <v>3019.7096105999999</v>
      </c>
      <c r="G50" s="11">
        <f t="shared" si="63"/>
        <v>3040.9512881999995</v>
      </c>
      <c r="H50" s="11">
        <f t="shared" si="63"/>
        <v>3371.1767</v>
      </c>
      <c r="I50" s="11">
        <f t="shared" si="63"/>
        <v>3043.9626919999996</v>
      </c>
      <c r="J50" s="11">
        <f t="shared" si="63"/>
        <v>2499.0458399999998</v>
      </c>
      <c r="K50" s="11">
        <f t="shared" si="63"/>
        <v>2507.5613645999997</v>
      </c>
      <c r="L50" s="11">
        <f t="shared" si="63"/>
        <v>2598.6572999999999</v>
      </c>
      <c r="M50" s="11">
        <f>M45-(M45*M48)-M49</f>
        <v>2471.8252699999998</v>
      </c>
      <c r="N50" s="11">
        <f>N45-(N45*N48)-N49</f>
        <v>2693.3496269999996</v>
      </c>
      <c r="O50" s="11">
        <f t="shared" ref="O50:AB50" si="64">O45-(O45*O48)-O49</f>
        <v>2801.7809999999999</v>
      </c>
      <c r="P50" s="11">
        <f t="shared" si="64"/>
        <v>2853.8528799999999</v>
      </c>
      <c r="Q50" s="11">
        <f t="shared" si="64"/>
        <v>2653.8528799999999</v>
      </c>
      <c r="R50" s="11">
        <f t="shared" si="64"/>
        <v>2699.1708149999995</v>
      </c>
      <c r="S50" s="11">
        <f t="shared" si="64"/>
        <v>2725.5532149999999</v>
      </c>
      <c r="T50" s="11">
        <f t="shared" si="64"/>
        <v>2987.6249509999998</v>
      </c>
      <c r="U50" s="11">
        <f t="shared" si="64"/>
        <v>2940.3228519999998</v>
      </c>
      <c r="V50" s="11">
        <f t="shared" si="64"/>
        <v>3107.2816000000003</v>
      </c>
      <c r="W50" s="11">
        <f t="shared" si="64"/>
        <v>2424.6131</v>
      </c>
      <c r="X50" s="11">
        <f t="shared" si="64"/>
        <v>3184.2505799999994</v>
      </c>
      <c r="Y50" s="78"/>
      <c r="Z50" s="11">
        <f t="shared" si="64"/>
        <v>2969.2457199999999</v>
      </c>
      <c r="AA50" s="11">
        <f t="shared" si="64"/>
        <v>2857.0107799999996</v>
      </c>
      <c r="AB50" s="11">
        <f t="shared" si="64"/>
        <v>3424.4184799999994</v>
      </c>
      <c r="AC50" s="11">
        <f>AC45-(AC45*AC48)-AC49</f>
        <v>2557.2531599999998</v>
      </c>
      <c r="AD50" s="76"/>
      <c r="AE50" s="11">
        <f>AE45-(AE45*AE48)-AE49</f>
        <v>2553.5643739999996</v>
      </c>
    </row>
    <row r="51" spans="1:31" x14ac:dyDescent="0.3">
      <c r="Y51" s="76"/>
      <c r="AD51" s="76"/>
    </row>
    <row r="52" spans="1:31" x14ac:dyDescent="0.3">
      <c r="J52" s="41">
        <f>J39/1.15</f>
        <v>2216.5616</v>
      </c>
      <c r="K52" s="41">
        <f>K39/1.15</f>
        <v>2223.9664039999998</v>
      </c>
      <c r="Y52" s="78"/>
      <c r="AD52" s="76"/>
    </row>
    <row r="53" spans="1:31" x14ac:dyDescent="0.3">
      <c r="Y53" s="78"/>
      <c r="AD53" s="76"/>
    </row>
    <row r="54" spans="1:31" x14ac:dyDescent="0.3">
      <c r="Y54" s="78"/>
      <c r="AD54" s="76"/>
    </row>
    <row r="55" spans="1:31" x14ac:dyDescent="0.3">
      <c r="Y55" s="76"/>
      <c r="AD55" s="76"/>
    </row>
    <row r="56" spans="1:31" x14ac:dyDescent="0.3">
      <c r="Y56" s="78"/>
      <c r="AD56" s="76"/>
    </row>
    <row r="57" spans="1:31" x14ac:dyDescent="0.3">
      <c r="Y57" s="76"/>
      <c r="AD57" s="76"/>
    </row>
    <row r="58" spans="1:31" x14ac:dyDescent="0.3">
      <c r="Y58" s="76"/>
      <c r="AD58" s="76"/>
    </row>
    <row r="59" spans="1:31" x14ac:dyDescent="0.3">
      <c r="Y59" s="76"/>
      <c r="AD59" s="76"/>
    </row>
    <row r="60" spans="1:31" x14ac:dyDescent="0.3">
      <c r="Y60" s="76"/>
      <c r="AD60" s="76"/>
    </row>
    <row r="61" spans="1:31" x14ac:dyDescent="0.3">
      <c r="A61" s="4"/>
      <c r="B61" s="45" t="str">
        <f>B1</f>
        <v>Auckland</v>
      </c>
      <c r="C61" s="45"/>
      <c r="D61" s="4"/>
      <c r="E61" s="47" t="s">
        <v>44</v>
      </c>
      <c r="F61" s="40" t="s">
        <v>207</v>
      </c>
      <c r="G61" s="40" t="s">
        <v>208</v>
      </c>
      <c r="H61" s="47" t="s">
        <v>48</v>
      </c>
      <c r="I61" s="47" t="s">
        <v>50</v>
      </c>
      <c r="J61" s="47" t="s">
        <v>52</v>
      </c>
      <c r="K61" s="47" t="s">
        <v>53</v>
      </c>
      <c r="L61" s="47" t="s">
        <v>54</v>
      </c>
      <c r="M61" s="47" t="s">
        <v>55</v>
      </c>
      <c r="N61" s="47" t="s">
        <v>56</v>
      </c>
      <c r="O61" s="47" t="s">
        <v>57</v>
      </c>
      <c r="P61" t="s">
        <v>169</v>
      </c>
      <c r="Q61" t="s">
        <v>171</v>
      </c>
      <c r="R61" s="47" t="s">
        <v>111</v>
      </c>
      <c r="S61" s="47" t="s">
        <v>112</v>
      </c>
      <c r="T61" s="47" t="s">
        <v>59</v>
      </c>
      <c r="U61" s="47" t="s">
        <v>72</v>
      </c>
      <c r="V61" s="47" t="s">
        <v>106</v>
      </c>
      <c r="W61" s="47" t="s">
        <v>60</v>
      </c>
      <c r="X61" s="47" t="s">
        <v>73</v>
      </c>
      <c r="Y61" s="76"/>
      <c r="Z61" s="23" t="s">
        <v>179</v>
      </c>
      <c r="AA61" s="47" t="s">
        <v>177</v>
      </c>
      <c r="AB61" s="47" t="s">
        <v>185</v>
      </c>
      <c r="AC61" s="47" t="s">
        <v>189</v>
      </c>
      <c r="AD61" s="76"/>
      <c r="AE61" t="s">
        <v>182</v>
      </c>
    </row>
    <row r="62" spans="1:31" ht="15.6" x14ac:dyDescent="0.3">
      <c r="A62" s="87" t="s">
        <v>84</v>
      </c>
      <c r="B62" s="88" t="s">
        <v>92</v>
      </c>
      <c r="C62" s="88"/>
      <c r="D62" s="1" t="s">
        <v>94</v>
      </c>
      <c r="E62" s="30" t="str">
        <f>VLOOKUP(E61,'Plans terms &amp; discounts'!$A:$B,2,FALSE)</f>
        <v>Open</v>
      </c>
      <c r="F62" s="30" t="str">
        <f>VLOOKUP(F61,'Plans terms &amp; discounts'!$A:$B,2,FALSE)</f>
        <v>Open (prices fixed for 12 months)</v>
      </c>
      <c r="G62" s="30" t="str">
        <f>VLOOKUP(G61,'Plans terms &amp; discounts'!$A:$B,2,FALSE)</f>
        <v>Open</v>
      </c>
      <c r="H62" s="30" t="str">
        <f>VLOOKUP(H61,'Plans terms &amp; discounts'!$A:$B,2,FALSE)</f>
        <v>Open</v>
      </c>
      <c r="I62" s="30" t="str">
        <f>VLOOKUP(I61,'Plans terms &amp; discounts'!$A:$B,2,FALSE)</f>
        <v>Open</v>
      </c>
      <c r="J62" s="30" t="str">
        <f>VLOOKUP(J61,'Plans terms &amp; discounts'!$A:$B,2,FALSE)</f>
        <v>Open</v>
      </c>
      <c r="K62" s="30" t="str">
        <f>VLOOKUP(K61,'Plans terms &amp; discounts'!$A:$B,2,FALSE)</f>
        <v>Open</v>
      </c>
      <c r="L62" s="30" t="str">
        <f>VLOOKUP(L61,'Plans terms &amp; discounts'!$A:$B,2,FALSE)</f>
        <v>Open</v>
      </c>
      <c r="M62" s="30" t="str">
        <f>VLOOKUP(M61,'Plans terms &amp; discounts'!$A:$B,2,FALSE)</f>
        <v>Fixed (12 months)</v>
      </c>
      <c r="N62" s="30" t="str">
        <f>VLOOKUP(N61,'Plans terms &amp; discounts'!$A:$B,2,FALSE)</f>
        <v>Open or Fixed</v>
      </c>
      <c r="O62" s="30" t="str">
        <f>VLOOKUP(O61,'Plans terms &amp; discounts'!$A:$B,2,FALSE)</f>
        <v>Open</v>
      </c>
      <c r="P62" s="30" t="str">
        <f>VLOOKUP(P61,'Plans terms &amp; discounts'!$A:$B,2,FALSE)</f>
        <v>Open</v>
      </c>
      <c r="Q62" s="30" t="str">
        <f>VLOOKUP(Q61,'Plans terms &amp; discounts'!$A:$B,2,FALSE)</f>
        <v>Fixed (12 months)</v>
      </c>
      <c r="R62" s="30" t="str">
        <f>VLOOKUP(R61,'Plans terms &amp; discounts'!$A:$B,2,FALSE)</f>
        <v>Fixed (24 months)</v>
      </c>
      <c r="S62" s="30" t="str">
        <f>VLOOKUP(S61,'Plans terms &amp; discounts'!$A:$B,2,FALSE)</f>
        <v>Open</v>
      </c>
      <c r="T62" s="30" t="str">
        <f>VLOOKUP(T61,'Plans terms &amp; discounts'!$A:$B,2,FALSE)</f>
        <v>Open</v>
      </c>
      <c r="U62" s="30" t="str">
        <f>VLOOKUP(U61,'Plans terms &amp; discounts'!$A:$B,2,FALSE)</f>
        <v>Open (prices fixed for 12 months)</v>
      </c>
      <c r="V62" s="30" t="str">
        <f>VLOOKUP(V61,'Plans terms &amp; discounts'!$A:$B,2,FALSE)</f>
        <v>Open</v>
      </c>
      <c r="W62" s="30" t="str">
        <f>VLOOKUP(W61,'Plans terms &amp; discounts'!$A:$B,2,FALSE)</f>
        <v>Open</v>
      </c>
      <c r="X62" s="30" t="str">
        <f>VLOOKUP(X61,'Plans terms &amp; discounts'!$A:$B,2,FALSE)</f>
        <v>Fixed 12 months</v>
      </c>
      <c r="Y62" s="76"/>
      <c r="Z62" s="30" t="str">
        <f>VLOOKUP(Z61,'Plans terms &amp; discounts'!$A:$B,2,FALSE)</f>
        <v>Open</v>
      </c>
      <c r="AA62" s="30" t="str">
        <f>VLOOKUP(AA61,'Plans terms &amp; discounts'!$A:$B,2,FALSE)</f>
        <v>Fixed (12 months)</v>
      </c>
      <c r="AB62" s="30" t="str">
        <f>VLOOKUP(AB61,'Plans terms &amp; discounts'!$A:$B,2,FALSE)</f>
        <v>Open / Fixed</v>
      </c>
      <c r="AC62" s="30" t="str">
        <f>VLOOKUP(AC61,'Plans terms &amp; discounts'!$A:$B,2,FALSE)</f>
        <v>Open</v>
      </c>
      <c r="AD62" s="76"/>
      <c r="AE62" s="30" t="str">
        <f>VLOOKUP(AE61,'Plans terms &amp; discounts'!$A:$B,2,FALSE)</f>
        <v>Open</v>
      </c>
    </row>
    <row r="63" spans="1:31" ht="15.6" x14ac:dyDescent="0.3">
      <c r="A63" s="87"/>
      <c r="B63" s="88"/>
      <c r="C63" s="88"/>
      <c r="D63" s="1" t="s">
        <v>3</v>
      </c>
      <c r="E63" s="30" t="s">
        <v>96</v>
      </c>
      <c r="F63" s="30" t="s">
        <v>4</v>
      </c>
      <c r="G63" s="30" t="s">
        <v>4</v>
      </c>
      <c r="H63" s="30" t="s">
        <v>96</v>
      </c>
      <c r="I63" s="30" t="s">
        <v>95</v>
      </c>
      <c r="J63" s="30" t="s">
        <v>96</v>
      </c>
      <c r="K63" s="30" t="s">
        <v>4</v>
      </c>
      <c r="L63" s="30" t="s">
        <v>96</v>
      </c>
      <c r="M63" s="30" t="s">
        <v>96</v>
      </c>
      <c r="N63" s="30" t="s">
        <v>96</v>
      </c>
      <c r="O63" s="30" t="s">
        <v>96</v>
      </c>
      <c r="P63" s="30" t="s">
        <v>96</v>
      </c>
      <c r="Q63" s="30" t="s">
        <v>96</v>
      </c>
      <c r="R63" s="30" t="s">
        <v>96</v>
      </c>
      <c r="S63" s="30" t="s">
        <v>96</v>
      </c>
      <c r="T63" s="30" t="s">
        <v>96</v>
      </c>
      <c r="U63" s="30" t="s">
        <v>95</v>
      </c>
      <c r="V63" s="30" t="s">
        <v>95</v>
      </c>
      <c r="W63" s="30" t="s">
        <v>96</v>
      </c>
      <c r="X63" s="30" t="s">
        <v>96</v>
      </c>
      <c r="Y63" s="76"/>
      <c r="Z63" s="30" t="s">
        <v>96</v>
      </c>
      <c r="AA63" s="30" t="s">
        <v>96</v>
      </c>
      <c r="AB63" s="30" t="s">
        <v>96</v>
      </c>
      <c r="AC63" s="30" t="s">
        <v>96</v>
      </c>
      <c r="AD63" s="76"/>
      <c r="AE63" s="30" t="s">
        <v>96</v>
      </c>
    </row>
    <row r="64" spans="1:31" ht="15.6" x14ac:dyDescent="0.3">
      <c r="A64" s="87"/>
      <c r="B64" s="89" t="s">
        <v>97</v>
      </c>
      <c r="C64" s="89"/>
      <c r="D64" s="26" t="s">
        <v>30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44">
        <v>1.01</v>
      </c>
      <c r="P64" s="28"/>
      <c r="Q64" s="28"/>
      <c r="R64" s="28"/>
      <c r="S64" s="28"/>
      <c r="T64" s="28"/>
      <c r="U64" s="28"/>
      <c r="V64" s="28"/>
      <c r="W64" s="44">
        <v>1.0349999999999999</v>
      </c>
      <c r="X64" s="28"/>
      <c r="Y64" s="77"/>
      <c r="Z64" s="28"/>
      <c r="AA64" s="28"/>
      <c r="AB64" s="28"/>
      <c r="AC64" s="28"/>
      <c r="AD64" s="76"/>
      <c r="AE64" s="28"/>
    </row>
    <row r="65" spans="1:31" ht="15.6" x14ac:dyDescent="0.3">
      <c r="A65" s="87"/>
      <c r="B65" s="89"/>
      <c r="C65" s="89"/>
      <c r="D65" s="26" t="s">
        <v>31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44"/>
      <c r="P65" s="28"/>
      <c r="Q65" s="28"/>
      <c r="R65" s="28"/>
      <c r="S65" s="28"/>
      <c r="T65" s="28"/>
      <c r="U65" s="28"/>
      <c r="V65" s="28"/>
      <c r="W65" s="44"/>
      <c r="X65" s="28"/>
      <c r="Y65" s="77"/>
      <c r="Z65" s="28"/>
      <c r="AA65" s="28"/>
      <c r="AB65" s="28"/>
      <c r="AC65" s="28"/>
      <c r="AD65" s="76"/>
      <c r="AE65" s="28"/>
    </row>
    <row r="66" spans="1:31" ht="15.6" x14ac:dyDescent="0.3">
      <c r="A66" s="87"/>
      <c r="B66" s="89"/>
      <c r="C66" s="89"/>
      <c r="D66" s="27" t="s">
        <v>32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44">
        <v>0.27529999999999999</v>
      </c>
      <c r="P66" s="28"/>
      <c r="Q66" s="28"/>
      <c r="R66" s="28"/>
      <c r="S66" s="28"/>
      <c r="T66" s="28"/>
      <c r="U66" s="28"/>
      <c r="V66" s="28"/>
      <c r="W66" s="44">
        <v>0.2485</v>
      </c>
      <c r="X66" s="28"/>
      <c r="Y66" s="77"/>
      <c r="Z66" s="28"/>
      <c r="AA66" s="28"/>
      <c r="AB66" s="28"/>
      <c r="AC66" s="28"/>
      <c r="AD66" s="76"/>
      <c r="AE66" s="28"/>
    </row>
    <row r="67" spans="1:31" ht="15.6" x14ac:dyDescent="0.3">
      <c r="A67" s="87"/>
      <c r="B67" s="23"/>
      <c r="C67" s="25" t="s">
        <v>35</v>
      </c>
      <c r="D67" s="2" t="s">
        <v>6</v>
      </c>
      <c r="E67" s="31">
        <v>0.9</v>
      </c>
      <c r="F67" s="31">
        <v>0.9</v>
      </c>
      <c r="G67" s="31">
        <v>0.9</v>
      </c>
      <c r="H67" s="31">
        <v>0.3</v>
      </c>
      <c r="I67" s="31">
        <v>0.3</v>
      </c>
      <c r="J67" s="31">
        <v>0.9</v>
      </c>
      <c r="K67" s="31">
        <v>0.9</v>
      </c>
      <c r="L67" s="31">
        <v>0.6</v>
      </c>
      <c r="M67" s="31">
        <v>0.6</v>
      </c>
      <c r="N67" s="31">
        <v>0.6</v>
      </c>
      <c r="O67" s="31">
        <f>O64/O86</f>
        <v>0.87826086956521743</v>
      </c>
      <c r="P67" s="31">
        <v>0.9</v>
      </c>
      <c r="Q67" s="31">
        <v>0.9</v>
      </c>
      <c r="R67" s="31">
        <v>0.9</v>
      </c>
      <c r="S67" s="31">
        <v>0.9</v>
      </c>
      <c r="T67" s="31">
        <v>0.9</v>
      </c>
      <c r="U67" s="31">
        <v>0.9</v>
      </c>
      <c r="V67" s="31">
        <v>0.9</v>
      </c>
      <c r="W67" s="31">
        <f>W64/W86</f>
        <v>0.9</v>
      </c>
      <c r="X67" s="31">
        <v>0.3</v>
      </c>
      <c r="Y67" s="77"/>
      <c r="Z67" s="31">
        <v>0.9</v>
      </c>
      <c r="AA67" s="31">
        <v>0.9</v>
      </c>
      <c r="AB67" s="31">
        <v>0.3</v>
      </c>
      <c r="AC67" s="31">
        <v>0.9</v>
      </c>
      <c r="AD67" s="76"/>
      <c r="AE67" s="31">
        <v>0.9</v>
      </c>
    </row>
    <row r="68" spans="1:31" ht="15.6" x14ac:dyDescent="0.3">
      <c r="A68" s="87"/>
      <c r="B68" s="23"/>
      <c r="C68" s="90" t="s">
        <v>7</v>
      </c>
      <c r="D68" s="2" t="s">
        <v>8</v>
      </c>
      <c r="E68" s="31">
        <v>1.6000000000000001E-3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1.9E-3</v>
      </c>
      <c r="U68" s="31"/>
      <c r="V68" s="31"/>
      <c r="W68" s="31"/>
      <c r="X68" s="31"/>
      <c r="Y68" s="77"/>
      <c r="Z68" s="31">
        <v>1.6000000000000001E-3</v>
      </c>
      <c r="AA68" s="31"/>
      <c r="AB68" s="31"/>
      <c r="AC68" s="31"/>
      <c r="AD68" s="76"/>
      <c r="AE68" s="31">
        <v>1.6000000000000001E-3</v>
      </c>
    </row>
    <row r="69" spans="1:31" ht="15.6" x14ac:dyDescent="0.3">
      <c r="A69" s="87"/>
      <c r="B69" s="23"/>
      <c r="C69" s="90"/>
      <c r="D69" s="1" t="s">
        <v>9</v>
      </c>
      <c r="E69" s="31">
        <v>0.23799999999999999</v>
      </c>
      <c r="F69" s="31"/>
      <c r="G69" s="31"/>
      <c r="H69" s="31">
        <v>0.32829999999999998</v>
      </c>
      <c r="I69" s="31"/>
      <c r="J69" s="31">
        <v>0.21440000000000001</v>
      </c>
      <c r="K69" s="31"/>
      <c r="L69" s="31">
        <v>0.22800000000000001</v>
      </c>
      <c r="M69" s="31">
        <v>0.24</v>
      </c>
      <c r="N69" s="31">
        <v>0.28000000000000003</v>
      </c>
      <c r="O69" s="31">
        <f>O66/O86</f>
        <v>0.2393913043478261</v>
      </c>
      <c r="P69" s="31">
        <v>0.2437</v>
      </c>
      <c r="Q69" s="31">
        <v>0.2437</v>
      </c>
      <c r="R69" s="31">
        <v>0.24640000000000001</v>
      </c>
      <c r="S69" s="31">
        <v>0.24099999999999999</v>
      </c>
      <c r="T69" s="31">
        <v>0.2525</v>
      </c>
      <c r="U69" s="31"/>
      <c r="V69" s="31"/>
      <c r="W69" s="31">
        <f>W66/W86</f>
        <v>0.21608695652173915</v>
      </c>
      <c r="X69" s="31">
        <v>0.32500000000000001</v>
      </c>
      <c r="Y69" s="77"/>
      <c r="Z69" s="31">
        <v>0.23799999999999999</v>
      </c>
      <c r="AA69" s="31">
        <v>0.24399999999999999</v>
      </c>
      <c r="AB69" s="31">
        <v>0.32500000000000001</v>
      </c>
      <c r="AC69" s="31">
        <v>0.21959999999999999</v>
      </c>
      <c r="AD69" s="76"/>
      <c r="AE69" s="31"/>
    </row>
    <row r="70" spans="1:31" ht="15.6" x14ac:dyDescent="0.3">
      <c r="A70" s="87"/>
      <c r="B70" s="3">
        <v>0.31</v>
      </c>
      <c r="C70" s="90"/>
      <c r="D70" s="35" t="s">
        <v>10</v>
      </c>
      <c r="E70" s="19"/>
      <c r="F70" s="19">
        <v>0.3508</v>
      </c>
      <c r="G70" s="19">
        <v>0.34670000000000001</v>
      </c>
      <c r="H70" s="19"/>
      <c r="I70" s="19"/>
      <c r="J70" s="19"/>
      <c r="K70" s="19">
        <v>0.27210000000000001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77"/>
      <c r="Z70" s="19"/>
      <c r="AA70" s="19"/>
      <c r="AB70" s="19"/>
      <c r="AC70" s="19"/>
      <c r="AD70" s="76"/>
      <c r="AE70" s="19"/>
    </row>
    <row r="71" spans="1:31" ht="15.6" x14ac:dyDescent="0.3">
      <c r="A71" s="87"/>
      <c r="B71" s="3">
        <v>0.69</v>
      </c>
      <c r="C71" s="90"/>
      <c r="D71" s="35" t="s">
        <v>11</v>
      </c>
      <c r="E71" s="19"/>
      <c r="F71" s="19">
        <v>0.2092</v>
      </c>
      <c r="G71" s="19">
        <v>0.21260000000000001</v>
      </c>
      <c r="H71" s="19"/>
      <c r="I71" s="19"/>
      <c r="J71" s="19"/>
      <c r="K71" s="19">
        <v>0.18970000000000001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77"/>
      <c r="Z71" s="19"/>
      <c r="AA71" s="19"/>
      <c r="AB71" s="19"/>
      <c r="AC71" s="19"/>
      <c r="AD71" s="76"/>
      <c r="AE71" s="19"/>
    </row>
    <row r="72" spans="1:31" x14ac:dyDescent="0.3">
      <c r="A72" s="87"/>
      <c r="B72" s="3">
        <v>0.4</v>
      </c>
      <c r="C72" s="90"/>
      <c r="D72" s="36" t="s">
        <v>12</v>
      </c>
      <c r="E72" s="31"/>
      <c r="F72" s="31"/>
      <c r="G72" s="31"/>
      <c r="H72" s="31"/>
      <c r="I72" s="31">
        <v>0.38640000000000002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>
        <v>0.30470000000000003</v>
      </c>
      <c r="V72" s="31">
        <v>0.32240000000000002</v>
      </c>
      <c r="W72" s="31"/>
      <c r="X72" s="31"/>
      <c r="Y72" s="77"/>
      <c r="Z72" s="31"/>
      <c r="AA72" s="31"/>
      <c r="AB72" s="31"/>
      <c r="AC72" s="31"/>
      <c r="AD72" s="76"/>
      <c r="AE72" s="31">
        <v>0.23899999999999999</v>
      </c>
    </row>
    <row r="73" spans="1:31" ht="15.6" x14ac:dyDescent="0.3">
      <c r="A73" s="87"/>
      <c r="B73" s="3">
        <v>0.4</v>
      </c>
      <c r="C73" s="90"/>
      <c r="D73" s="37" t="s">
        <v>13</v>
      </c>
      <c r="E73" s="31"/>
      <c r="F73" s="31"/>
      <c r="G73" s="31"/>
      <c r="H73" s="31"/>
      <c r="I73" s="31">
        <v>0.27039999999999997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>
        <v>0.25469999999999998</v>
      </c>
      <c r="V73" s="31">
        <v>0.27239999999999998</v>
      </c>
      <c r="W73" s="31"/>
      <c r="X73" s="31"/>
      <c r="Y73" s="77"/>
      <c r="Z73" s="31"/>
      <c r="AA73" s="31"/>
      <c r="AB73" s="31"/>
      <c r="AC73" s="31"/>
      <c r="AD73" s="76"/>
      <c r="AE73" s="31">
        <v>0.2054</v>
      </c>
    </row>
    <row r="74" spans="1:31" ht="15.6" x14ac:dyDescent="0.3">
      <c r="A74" s="87"/>
      <c r="B74" s="3">
        <v>0.2</v>
      </c>
      <c r="C74" s="90"/>
      <c r="D74" s="37" t="s">
        <v>14</v>
      </c>
      <c r="E74" s="31"/>
      <c r="F74" s="31"/>
      <c r="G74" s="31"/>
      <c r="H74" s="31"/>
      <c r="I74" s="31">
        <v>0.19320000000000001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v>0.15240000000000001</v>
      </c>
      <c r="V74" s="31">
        <v>0.16120000000000001</v>
      </c>
      <c r="W74" s="31"/>
      <c r="X74" s="31"/>
      <c r="Y74" s="77"/>
      <c r="Z74" s="31"/>
      <c r="AA74" s="31"/>
      <c r="AB74" s="31"/>
      <c r="AC74" s="31"/>
      <c r="AD74" s="76"/>
      <c r="AE74" s="31">
        <v>0.155</v>
      </c>
    </row>
    <row r="75" spans="1:31" x14ac:dyDescent="0.3">
      <c r="A75" s="87"/>
      <c r="B75" s="24"/>
      <c r="C75" s="84" t="s">
        <v>91</v>
      </c>
      <c r="D75" s="43" t="s">
        <v>15</v>
      </c>
      <c r="E75" s="11"/>
      <c r="F75" s="11"/>
      <c r="G75" s="11"/>
      <c r="H75" s="11"/>
      <c r="I75" s="11"/>
      <c r="J75" s="11"/>
      <c r="K75" s="11"/>
      <c r="L75" s="11"/>
      <c r="M75" s="11"/>
      <c r="N75" s="11">
        <v>100</v>
      </c>
      <c r="O75" s="11"/>
      <c r="P75" s="11"/>
      <c r="Q75" s="11">
        <v>200</v>
      </c>
      <c r="R75" s="11">
        <v>200</v>
      </c>
      <c r="S75" s="11">
        <v>120</v>
      </c>
      <c r="T75" s="11"/>
      <c r="U75" s="11"/>
      <c r="V75" s="11"/>
      <c r="W75" s="11">
        <v>150</v>
      </c>
      <c r="X75" s="11"/>
      <c r="Y75" s="78"/>
      <c r="Z75" s="11"/>
      <c r="AA75" s="11"/>
      <c r="AB75" s="11"/>
      <c r="AC75" s="11"/>
      <c r="AD75" s="76"/>
      <c r="AE75" s="11"/>
    </row>
    <row r="76" spans="1:31" x14ac:dyDescent="0.3">
      <c r="A76" s="87"/>
      <c r="B76" s="24"/>
      <c r="C76" s="84"/>
      <c r="D76" s="3" t="s">
        <v>16</v>
      </c>
      <c r="E76" s="29"/>
      <c r="F76" s="29"/>
      <c r="G76" s="29"/>
      <c r="H76" s="29"/>
      <c r="I76" s="29"/>
      <c r="J76" s="29"/>
      <c r="K76" s="28"/>
      <c r="L76" s="28"/>
      <c r="M76" s="28"/>
      <c r="N76" s="29">
        <v>0.06</v>
      </c>
      <c r="O76" s="29"/>
      <c r="P76" s="38"/>
      <c r="Q76" s="38"/>
      <c r="R76" s="29"/>
      <c r="S76" s="29"/>
      <c r="T76" s="29"/>
      <c r="U76" s="10"/>
      <c r="V76" s="10"/>
      <c r="W76" s="29"/>
      <c r="X76" s="29"/>
      <c r="Y76" s="79"/>
      <c r="Z76" s="29"/>
      <c r="AA76" s="38"/>
      <c r="AB76" s="38"/>
      <c r="AC76" s="29"/>
      <c r="AD76" s="76"/>
      <c r="AE76" s="29"/>
    </row>
    <row r="77" spans="1:31" x14ac:dyDescent="0.3">
      <c r="A77" s="87"/>
      <c r="B77" s="24"/>
      <c r="C77" s="84"/>
      <c r="D77" s="3" t="s">
        <v>17</v>
      </c>
      <c r="E77" s="10">
        <f>VLOOKUP(E61,'Plans terms &amp; discounts'!$A:$E,5,0)</f>
        <v>0</v>
      </c>
      <c r="F77" s="10" t="str">
        <f>VLOOKUP(F61,'Plans terms &amp; discounts'!$A:$E,5,0)</f>
        <v>.</v>
      </c>
      <c r="G77" s="10" t="str">
        <f>VLOOKUP(G61,'Plans terms &amp; discounts'!$A:$E,5,0)</f>
        <v>.</v>
      </c>
      <c r="H77" s="10" t="str">
        <f>VLOOKUP(H61,'Plans terms &amp; discounts'!$A:$E,5,0)</f>
        <v>.</v>
      </c>
      <c r="I77" s="10" t="str">
        <f>VLOOKUP(I61,'Plans terms &amp; discounts'!$A:$E,5,0)</f>
        <v>.</v>
      </c>
      <c r="J77" s="10" t="str">
        <f>VLOOKUP(J61,'Plans terms &amp; discounts'!$A:$E,5,0)</f>
        <v>.</v>
      </c>
      <c r="K77" s="10" t="str">
        <f>VLOOKUP(K61,'Plans terms &amp; discounts'!$A:$E,5,0)</f>
        <v>.</v>
      </c>
      <c r="L77" s="10" t="str">
        <f>VLOOKUP(L61,'Plans terms &amp; discounts'!$A:$E,5,0)</f>
        <v>.</v>
      </c>
      <c r="M77" s="10" t="str">
        <f>VLOOKUP(M61,'Plans terms &amp; discounts'!$A:$E,5,0)</f>
        <v>.</v>
      </c>
      <c r="N77" s="10" t="str">
        <f>VLOOKUP(N61,'Plans terms &amp; discounts'!$A:$E,5,0)</f>
        <v xml:space="preserve"> 2% Direct Debit, 1%eBilling, 3% fixed term + $100 on 12 month sign up, free Power Shout hours</v>
      </c>
      <c r="O77" s="10" t="str">
        <f>VLOOKUP(O61,'Plans terms &amp; discounts'!$A:$E,5,0)</f>
        <v>.</v>
      </c>
      <c r="P77" s="10" t="str">
        <f>VLOOKUP(P61,'Plans terms &amp; discounts'!$A:$E,5,0)</f>
        <v>.</v>
      </c>
      <c r="Q77" s="10" t="str">
        <f>VLOOKUP(Q61,'Plans terms &amp; discounts'!$A:$E,5,0)</f>
        <v>$200 account credit, prices fixed for 1 year, $150 Termination Fee applies</v>
      </c>
      <c r="R77" s="10" t="str">
        <f>VLOOKUP(R61,'Plans terms &amp; discounts'!$A:$E,5,0)</f>
        <v>$200 credit upon joining, prices fixed for 24 months</v>
      </c>
      <c r="S77" s="10" t="str">
        <f>VLOOKUP(S61,'Plans terms &amp; discounts'!$A:$E,5,0)</f>
        <v>$10 monthly credit, variable rates during the year, open contract</v>
      </c>
      <c r="T77" s="10" t="str">
        <f>VLOOKUP(T61,'Plans terms &amp; discounts'!$A:$E,5,0)</f>
        <v>.</v>
      </c>
      <c r="U77" s="10" t="str">
        <f>VLOOKUP(U61,'Plans terms &amp; discounts'!$A:$E,5,0)</f>
        <v>.</v>
      </c>
      <c r="V77" s="10" t="str">
        <f>VLOOKUP(V61,'Plans terms &amp; discounts'!$A:$E,5,0)</f>
        <v>.</v>
      </c>
      <c r="W77" s="10" t="str">
        <f>VLOOKUP(W61,'Plans terms &amp; discounts'!$A:$E,5,0)</f>
        <v>$150 credit for new customers upon online signup</v>
      </c>
      <c r="X77" s="10" t="str">
        <f>VLOOKUP(X61,'Plans terms &amp; discounts'!$A:$E,5,0)</f>
        <v>$20 off Broadband per month for 12 months, $250 sign up bonus (Only for new customers taking out Unlimited broadband and Power bundle on a 12 month plan)</v>
      </c>
      <c r="Y77" s="76"/>
      <c r="Z77" s="10" t="str">
        <f>VLOOKUP(Z61,'Plans terms &amp; discounts'!$A:$E,5,0)</f>
        <v xml:space="preserve">Special discounted energy and broadband prices (4G 300 GB for $65, Fast Fibre for $80)  </v>
      </c>
      <c r="AA77" s="10" t="str">
        <f>VLOOKUP(AA61,'Plans terms &amp; discounts'!$A:$E,5,0)</f>
        <v>$50 account credit, prices fixed for 1 year, 6 months free broadband, 3 months free mobile</v>
      </c>
      <c r="AB77" s="10" t="str">
        <f>VLOOKUP(AB61,'Plans terms &amp; discounts'!$A:$E,5,0)</f>
        <v>Only available when taking out selected broadband plans with 2degrees. $20 off broadband price per month.</v>
      </c>
      <c r="AC77" s="10" t="str">
        <f>VLOOKUP(AC61,'Plans terms &amp; discounts'!$A:$E,5,0)</f>
        <v>Must be bundled with an Electric Kiwi Broadband plan and paid in advance. Not possible to only sign up to this energy plan without one of their broadband services.</v>
      </c>
      <c r="AD77" s="76"/>
      <c r="AE77" s="10" t="str">
        <f>VLOOKUP(AE61,'Plans terms &amp; discounts'!$A:$E,5,0)</f>
        <v>.</v>
      </c>
    </row>
    <row r="78" spans="1:31" x14ac:dyDescent="0.3">
      <c r="A78" s="87"/>
      <c r="B78" s="24"/>
      <c r="C78" s="84"/>
      <c r="D78" s="4" t="s">
        <v>118</v>
      </c>
      <c r="E78" s="10" t="str">
        <f>VLOOKUP(E61,'Plans terms &amp; discounts'!$A:$E,4,FALSE)</f>
        <v>.</v>
      </c>
      <c r="F78" s="10" t="str">
        <f>VLOOKUP(F61,'Plans terms &amp; discounts'!$A:$E,4,FALSE)</f>
        <v>.</v>
      </c>
      <c r="G78" s="10" t="str">
        <f>VLOOKUP(G61,'Plans terms &amp; discounts'!$A:$E,4,FALSE)</f>
        <v>.</v>
      </c>
      <c r="H78" s="10" t="str">
        <f>VLOOKUP(H61,'Plans terms &amp; discounts'!$A:$E,4,FALSE)</f>
        <v>.</v>
      </c>
      <c r="I78" s="10" t="str">
        <f>VLOOKUP(I61,'Plans terms &amp; discounts'!$A:$E,4,FALSE)</f>
        <v>.</v>
      </c>
      <c r="J78" s="10" t="str">
        <f>VLOOKUP(J61,'Plans terms &amp; discounts'!$A:$E,4,FALSE)</f>
        <v>.</v>
      </c>
      <c r="K78" s="10" t="str">
        <f>VLOOKUP(K61,'Plans terms &amp; discounts'!$A:$E,4,FALSE)</f>
        <v>.</v>
      </c>
      <c r="L78" s="10" t="str">
        <f>VLOOKUP(L61,'Plans terms &amp; discounts'!$A:$E,4,FALSE)</f>
        <v>.</v>
      </c>
      <c r="M78" s="10" t="str">
        <f>VLOOKUP(M61,'Plans terms &amp; discounts'!$A:$E,4,FALSE)</f>
        <v>.</v>
      </c>
      <c r="N78" s="10" t="str">
        <f>VLOOKUP(N61,'Plans terms &amp; discounts'!$A:$E,4,FALSE)</f>
        <v>DISC-03</v>
      </c>
      <c r="O78" s="10" t="str">
        <f>VLOOKUP(O61,'Plans terms &amp; discounts'!$A:$E,4,FALSE)</f>
        <v>.</v>
      </c>
      <c r="P78" s="10" t="str">
        <f>VLOOKUP(P61,'Plans terms &amp; discounts'!$A:$E,4,FALSE)</f>
        <v>.</v>
      </c>
      <c r="Q78" s="10" t="str">
        <f>VLOOKUP(Q61,'Plans terms &amp; discounts'!$A:$E,4,FALSE)</f>
        <v>DISC-04</v>
      </c>
      <c r="R78" s="10" t="str">
        <f>VLOOKUP(R61,'Plans terms &amp; discounts'!$A:$E,4,FALSE)</f>
        <v>DISC-07</v>
      </c>
      <c r="S78" s="10" t="str">
        <f>VLOOKUP(S61,'Plans terms &amp; discounts'!$A:$E,4,FALSE)</f>
        <v>DISC-10</v>
      </c>
      <c r="T78" s="10" t="str">
        <f>VLOOKUP(T61,'Plans terms &amp; discounts'!$A:$E,4,FALSE)</f>
        <v>.</v>
      </c>
      <c r="U78" s="10" t="str">
        <f>VLOOKUP(U61,'Plans terms &amp; discounts'!$A:$E,4,FALSE)</f>
        <v>.</v>
      </c>
      <c r="V78" s="10" t="str">
        <f>VLOOKUP(V61,'Plans terms &amp; discounts'!$A:$E,4,FALSE)</f>
        <v>.</v>
      </c>
      <c r="W78" s="10" t="str">
        <f>VLOOKUP(W61,'Plans terms &amp; discounts'!$A:$E,4,FALSE)</f>
        <v>DISC-08</v>
      </c>
      <c r="X78" s="10" t="str">
        <f>VLOOKUP(X61,'Plans terms &amp; discounts'!$A:$E,4,FALSE)</f>
        <v>BUND-02</v>
      </c>
      <c r="Y78" s="76"/>
      <c r="Z78" s="10" t="str">
        <f>VLOOKUP(Z61,'Plans terms &amp; discounts'!$A:$E,4,FALSE)</f>
        <v>BUND-05</v>
      </c>
      <c r="AA78" s="10" t="str">
        <f>VLOOKUP(AA61,'Plans terms &amp; discounts'!$A:$E,4,FALSE)</f>
        <v>BUND-04</v>
      </c>
      <c r="AB78" s="10" t="str">
        <f>VLOOKUP(AB61,'Plans terms &amp; discounts'!$A:$E,4,FALSE)</f>
        <v>BUND-06</v>
      </c>
      <c r="AC78" s="10" t="str">
        <f>VLOOKUP(AC61,'Plans terms &amp; discounts'!$A:$E,4,FALSE)</f>
        <v>BUND-07</v>
      </c>
      <c r="AD78" s="76"/>
      <c r="AE78" s="10" t="str">
        <f>VLOOKUP(AE61,'Plans terms &amp; discounts'!$A:$E,4,FALSE)</f>
        <v>.</v>
      </c>
    </row>
    <row r="79" spans="1:31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76"/>
      <c r="Z79" s="32"/>
      <c r="AA79" s="32"/>
      <c r="AB79" s="32"/>
      <c r="AC79" s="32"/>
      <c r="AD79" s="76"/>
      <c r="AE79" s="32"/>
    </row>
    <row r="80" spans="1:31" x14ac:dyDescent="0.3">
      <c r="A80" s="85" t="s">
        <v>85</v>
      </c>
      <c r="B80" s="13"/>
      <c r="C80" s="13"/>
      <c r="D80" s="13" t="s">
        <v>19</v>
      </c>
      <c r="E80" s="21">
        <f>E95</f>
        <v>1.0349999999999999</v>
      </c>
      <c r="F80" s="21">
        <f t="shared" ref="F80:I80" si="65">F95</f>
        <v>1.0349999999999999</v>
      </c>
      <c r="G80" s="21">
        <f t="shared" si="65"/>
        <v>1.0349999999999999</v>
      </c>
      <c r="H80" s="21">
        <f t="shared" si="65"/>
        <v>0.34499999999999997</v>
      </c>
      <c r="I80" s="21">
        <f t="shared" si="65"/>
        <v>0.34499999999999997</v>
      </c>
      <c r="J80" s="21">
        <f>J95</f>
        <v>1.0349999999999999</v>
      </c>
      <c r="K80" s="22">
        <f>K67*K86</f>
        <v>1.0349999999999999</v>
      </c>
      <c r="L80" s="22">
        <f>L67*L86</f>
        <v>0.69</v>
      </c>
      <c r="M80" s="22">
        <f t="shared" ref="M80:N80" si="66">M67*M86</f>
        <v>0.69</v>
      </c>
      <c r="N80" s="22">
        <f t="shared" si="66"/>
        <v>0.69</v>
      </c>
      <c r="O80" s="21">
        <f>O95</f>
        <v>1.01</v>
      </c>
      <c r="P80" s="21">
        <f>P67*P86</f>
        <v>1.0349999999999999</v>
      </c>
      <c r="Q80" s="21">
        <f>Q67*Q86</f>
        <v>1.0349999999999999</v>
      </c>
      <c r="R80" s="21">
        <f>R95</f>
        <v>1.0349999999999999</v>
      </c>
      <c r="S80" s="21">
        <f>S95</f>
        <v>1.0349999999999999</v>
      </c>
      <c r="T80" s="21">
        <f>T95</f>
        <v>1.0349999999999999</v>
      </c>
      <c r="U80" s="21">
        <f>U67*U86</f>
        <v>1.0349999999999999</v>
      </c>
      <c r="V80" s="21">
        <f>V67*V86</f>
        <v>1.0349999999999999</v>
      </c>
      <c r="W80" s="21">
        <f t="shared" ref="W80:X80" si="67">W95</f>
        <v>1.0349999999999999</v>
      </c>
      <c r="X80" s="21">
        <f t="shared" si="67"/>
        <v>0.34499999999999997</v>
      </c>
      <c r="Y80" s="77"/>
      <c r="Z80" s="21">
        <f>Z95</f>
        <v>1.0349999999999999</v>
      </c>
      <c r="AA80" s="21">
        <f>AA67*AA86</f>
        <v>1.0349999999999999</v>
      </c>
      <c r="AB80" s="21">
        <f>AB67*AB86</f>
        <v>0.34499999999999997</v>
      </c>
      <c r="AC80" s="21">
        <f>AC95</f>
        <v>1.0349999999999999</v>
      </c>
      <c r="AD80" s="76"/>
      <c r="AE80" s="21">
        <f>AE95</f>
        <v>1.0349999999999999</v>
      </c>
    </row>
    <row r="81" spans="1:31" x14ac:dyDescent="0.3">
      <c r="A81" s="85"/>
      <c r="B81" s="13"/>
      <c r="C81" s="13"/>
      <c r="D81" s="13" t="s">
        <v>20</v>
      </c>
      <c r="E81" s="21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1"/>
      <c r="Q81" s="21"/>
      <c r="R81" s="22"/>
      <c r="S81" s="22"/>
      <c r="T81" s="22"/>
      <c r="U81" s="21"/>
      <c r="V81" s="21"/>
      <c r="W81" s="22"/>
      <c r="X81" s="22"/>
      <c r="Y81" s="78"/>
      <c r="Z81" s="22"/>
      <c r="AA81" s="21"/>
      <c r="AB81" s="21"/>
      <c r="AC81" s="22"/>
      <c r="AD81" s="76"/>
      <c r="AE81" s="22"/>
    </row>
    <row r="82" spans="1:31" x14ac:dyDescent="0.3">
      <c r="A82" s="85"/>
      <c r="B82" s="13"/>
      <c r="C82" s="13"/>
      <c r="D82" s="13" t="s">
        <v>21</v>
      </c>
      <c r="E82" s="22">
        <f t="shared" ref="E82:I82" si="68">E97</f>
        <v>2336.3133199999997</v>
      </c>
      <c r="F82" s="22">
        <f t="shared" si="68"/>
        <v>2446.6323231999995</v>
      </c>
      <c r="G82" s="22">
        <f t="shared" si="68"/>
        <v>2455.4195881999995</v>
      </c>
      <c r="H82" s="22">
        <f t="shared" si="68"/>
        <v>2809.5148599999998</v>
      </c>
      <c r="I82" s="22">
        <f t="shared" si="68"/>
        <v>2589.3019119999999</v>
      </c>
      <c r="J82" s="22">
        <f>J97</f>
        <v>2130.32348</v>
      </c>
      <c r="K82" s="22">
        <f>K97</f>
        <v>2137.2225047999996</v>
      </c>
      <c r="L82" s="22">
        <f>L97</f>
        <v>2115.5675999999999</v>
      </c>
      <c r="M82" s="22">
        <f t="shared" ref="M82:AB82" si="69">M97</f>
        <v>2213.6579999999999</v>
      </c>
      <c r="N82" s="22">
        <f t="shared" si="69"/>
        <v>2540.6259999999997</v>
      </c>
      <c r="O82" s="22">
        <f t="shared" si="69"/>
        <v>2325.4823999999999</v>
      </c>
      <c r="P82" s="22">
        <f t="shared" si="69"/>
        <v>2369.8275399999998</v>
      </c>
      <c r="Q82" s="22">
        <f t="shared" si="69"/>
        <v>2369.8275399999998</v>
      </c>
      <c r="R82" s="22">
        <f t="shared" si="69"/>
        <v>2391.89788</v>
      </c>
      <c r="S82" s="22">
        <f t="shared" si="69"/>
        <v>2347.7571999999996</v>
      </c>
      <c r="T82" s="22">
        <f t="shared" si="69"/>
        <v>2457.2914799999999</v>
      </c>
      <c r="U82" s="22">
        <f t="shared" si="69"/>
        <v>2455.9836080000005</v>
      </c>
      <c r="V82" s="22">
        <f t="shared" si="69"/>
        <v>2586.1168720000001</v>
      </c>
      <c r="W82" s="22">
        <f t="shared" si="69"/>
        <v>2144.1129999999998</v>
      </c>
      <c r="X82" s="22">
        <f t="shared" si="69"/>
        <v>2782.54</v>
      </c>
      <c r="Y82" s="78"/>
      <c r="Z82" s="22">
        <f t="shared" si="69"/>
        <v>2336.3133199999997</v>
      </c>
      <c r="AA82" s="22">
        <f t="shared" si="69"/>
        <v>2372.2797999999998</v>
      </c>
      <c r="AB82" s="22">
        <f t="shared" si="69"/>
        <v>2782.54</v>
      </c>
      <c r="AC82" s="22">
        <f>AC97</f>
        <v>2172.8293199999998</v>
      </c>
      <c r="AD82" s="76"/>
      <c r="AE82" s="22">
        <f>AE97</f>
        <v>2097.299712</v>
      </c>
    </row>
    <row r="83" spans="1:31" x14ac:dyDescent="0.3">
      <c r="A83" s="85"/>
      <c r="B83" s="13"/>
      <c r="C83" s="13"/>
      <c r="D83" s="14" t="s">
        <v>22</v>
      </c>
      <c r="E83" s="22">
        <f>E99</f>
        <v>2336.3133199999997</v>
      </c>
      <c r="F83" s="22">
        <f t="shared" ref="F83:I83" si="70">F99</f>
        <v>2446.6323231999995</v>
      </c>
      <c r="G83" s="22">
        <f t="shared" si="70"/>
        <v>2455.4195881999995</v>
      </c>
      <c r="H83" s="22">
        <f t="shared" si="70"/>
        <v>2809.5148599999998</v>
      </c>
      <c r="I83" s="22">
        <f t="shared" si="70"/>
        <v>2589.3019119999999</v>
      </c>
      <c r="J83" s="22">
        <f>J99</f>
        <v>2130.32348</v>
      </c>
      <c r="K83" s="22">
        <f>K82-K98</f>
        <v>2137.2225047999996</v>
      </c>
      <c r="L83" s="22">
        <f>L82-L98</f>
        <v>2115.5675999999999</v>
      </c>
      <c r="M83" s="22">
        <f t="shared" ref="M83:N83" si="71">M82-M98</f>
        <v>2213.6579999999999</v>
      </c>
      <c r="N83" s="22">
        <f t="shared" si="71"/>
        <v>2288.1884399999999</v>
      </c>
      <c r="O83" s="22">
        <f>O99</f>
        <v>2325.4823999999999</v>
      </c>
      <c r="P83" s="22">
        <f>P82-P98</f>
        <v>2369.8275399999998</v>
      </c>
      <c r="Q83" s="22">
        <f>Q82-Q98</f>
        <v>2169.8275399999998</v>
      </c>
      <c r="R83" s="22">
        <f>R99</f>
        <v>2191.89788</v>
      </c>
      <c r="S83" s="22">
        <f>S99</f>
        <v>2227.7571999999996</v>
      </c>
      <c r="T83" s="22">
        <f>T99</f>
        <v>2457.2914799999999</v>
      </c>
      <c r="U83" s="22">
        <f>U82-U98</f>
        <v>2455.9836080000005</v>
      </c>
      <c r="V83" s="22">
        <f>V82-V98</f>
        <v>2586.1168720000001</v>
      </c>
      <c r="W83" s="22">
        <f t="shared" ref="W83:X83" si="72">W99</f>
        <v>1994.1129999999998</v>
      </c>
      <c r="X83" s="22">
        <f t="shared" si="72"/>
        <v>2782.54</v>
      </c>
      <c r="Y83" s="78"/>
      <c r="Z83" s="22">
        <f>Z99</f>
        <v>2336.3133199999997</v>
      </c>
      <c r="AA83" s="22">
        <f>AA82-AA98</f>
        <v>2372.2797999999998</v>
      </c>
      <c r="AB83" s="22">
        <f>AB82-AB98</f>
        <v>2782.54</v>
      </c>
      <c r="AC83" s="22">
        <f>AC99</f>
        <v>2172.8293199999998</v>
      </c>
      <c r="AD83" s="76"/>
      <c r="AE83" s="22">
        <f>AE99</f>
        <v>2097.299712</v>
      </c>
    </row>
    <row r="84" spans="1:31" x14ac:dyDescent="0.3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2"/>
      <c r="L84" s="32"/>
      <c r="M84" s="32"/>
      <c r="N84" s="32"/>
      <c r="O84" s="33"/>
      <c r="P84" s="32"/>
      <c r="Q84" s="32"/>
      <c r="R84" s="33"/>
      <c r="S84" s="33"/>
      <c r="T84" s="33"/>
      <c r="U84" s="32"/>
      <c r="V84" s="32"/>
      <c r="W84" s="33"/>
      <c r="X84" s="33"/>
      <c r="Y84" s="78"/>
      <c r="Z84" s="33"/>
      <c r="AA84" s="32"/>
      <c r="AB84" s="32"/>
      <c r="AC84" s="33"/>
      <c r="AD84" s="76"/>
      <c r="AE84" s="33"/>
    </row>
    <row r="85" spans="1:31" x14ac:dyDescent="0.3">
      <c r="A85" s="92" t="s">
        <v>90</v>
      </c>
      <c r="B85" s="34">
        <v>7108</v>
      </c>
      <c r="C85" s="93" t="s">
        <v>33</v>
      </c>
      <c r="D85" s="13" t="s">
        <v>23</v>
      </c>
      <c r="E85" s="13">
        <f>$B$85</f>
        <v>7108</v>
      </c>
      <c r="F85" s="13">
        <f t="shared" ref="F85:AE85" si="73">$B$85</f>
        <v>7108</v>
      </c>
      <c r="G85" s="13">
        <f t="shared" si="73"/>
        <v>7108</v>
      </c>
      <c r="H85" s="13">
        <f t="shared" si="73"/>
        <v>7108</v>
      </c>
      <c r="I85" s="13">
        <f t="shared" si="73"/>
        <v>7108</v>
      </c>
      <c r="J85" s="13">
        <f t="shared" si="73"/>
        <v>7108</v>
      </c>
      <c r="K85" s="13">
        <f t="shared" si="73"/>
        <v>7108</v>
      </c>
      <c r="L85" s="13">
        <f t="shared" si="73"/>
        <v>7108</v>
      </c>
      <c r="M85" s="13">
        <f t="shared" si="73"/>
        <v>7108</v>
      </c>
      <c r="N85" s="13">
        <f t="shared" si="73"/>
        <v>7108</v>
      </c>
      <c r="O85" s="13">
        <f t="shared" si="73"/>
        <v>7108</v>
      </c>
      <c r="P85" s="13">
        <f t="shared" si="73"/>
        <v>7108</v>
      </c>
      <c r="Q85" s="13">
        <f t="shared" si="73"/>
        <v>7108</v>
      </c>
      <c r="R85" s="13">
        <f t="shared" si="73"/>
        <v>7108</v>
      </c>
      <c r="S85" s="13">
        <f t="shared" si="73"/>
        <v>7108</v>
      </c>
      <c r="T85" s="13">
        <f t="shared" si="73"/>
        <v>7108</v>
      </c>
      <c r="U85" s="13">
        <f t="shared" si="73"/>
        <v>7108</v>
      </c>
      <c r="V85" s="13">
        <f t="shared" si="73"/>
        <v>7108</v>
      </c>
      <c r="W85" s="13">
        <f t="shared" si="73"/>
        <v>7108</v>
      </c>
      <c r="X85" s="13">
        <f t="shared" si="73"/>
        <v>7108</v>
      </c>
      <c r="Y85" s="76"/>
      <c r="Z85" s="13">
        <f t="shared" si="73"/>
        <v>7108</v>
      </c>
      <c r="AA85" s="13">
        <f t="shared" si="73"/>
        <v>7108</v>
      </c>
      <c r="AB85" s="13">
        <f t="shared" si="73"/>
        <v>7108</v>
      </c>
      <c r="AC85" s="13">
        <f t="shared" si="73"/>
        <v>7108</v>
      </c>
      <c r="AD85" s="76"/>
      <c r="AE85" s="13">
        <f t="shared" si="73"/>
        <v>7108</v>
      </c>
    </row>
    <row r="86" spans="1:31" x14ac:dyDescent="0.3">
      <c r="A86" s="92"/>
      <c r="B86" s="34">
        <v>1.1499999999999999</v>
      </c>
      <c r="C86" s="93"/>
      <c r="D86" s="14" t="s">
        <v>34</v>
      </c>
      <c r="E86" s="15">
        <f>$B$86</f>
        <v>1.1499999999999999</v>
      </c>
      <c r="F86" s="15">
        <f t="shared" ref="F86:AE86" si="74">$B$86</f>
        <v>1.1499999999999999</v>
      </c>
      <c r="G86" s="15">
        <f t="shared" si="74"/>
        <v>1.1499999999999999</v>
      </c>
      <c r="H86" s="15">
        <f t="shared" si="74"/>
        <v>1.1499999999999999</v>
      </c>
      <c r="I86" s="15">
        <f t="shared" si="74"/>
        <v>1.1499999999999999</v>
      </c>
      <c r="J86" s="15">
        <f t="shared" si="74"/>
        <v>1.1499999999999999</v>
      </c>
      <c r="K86" s="15">
        <f t="shared" si="74"/>
        <v>1.1499999999999999</v>
      </c>
      <c r="L86" s="15">
        <f t="shared" si="74"/>
        <v>1.1499999999999999</v>
      </c>
      <c r="M86" s="15">
        <f t="shared" si="74"/>
        <v>1.1499999999999999</v>
      </c>
      <c r="N86" s="15">
        <f t="shared" si="74"/>
        <v>1.1499999999999999</v>
      </c>
      <c r="O86" s="15">
        <f t="shared" si="74"/>
        <v>1.1499999999999999</v>
      </c>
      <c r="P86" s="15">
        <f t="shared" si="74"/>
        <v>1.1499999999999999</v>
      </c>
      <c r="Q86" s="15">
        <f t="shared" si="74"/>
        <v>1.1499999999999999</v>
      </c>
      <c r="R86" s="15">
        <f t="shared" si="74"/>
        <v>1.1499999999999999</v>
      </c>
      <c r="S86" s="15">
        <f t="shared" si="74"/>
        <v>1.1499999999999999</v>
      </c>
      <c r="T86" s="15">
        <f t="shared" si="74"/>
        <v>1.1499999999999999</v>
      </c>
      <c r="U86" s="15">
        <f t="shared" si="74"/>
        <v>1.1499999999999999</v>
      </c>
      <c r="V86" s="15">
        <f t="shared" si="74"/>
        <v>1.1499999999999999</v>
      </c>
      <c r="W86" s="15">
        <f t="shared" si="74"/>
        <v>1.1499999999999999</v>
      </c>
      <c r="X86" s="15">
        <f t="shared" si="74"/>
        <v>1.1499999999999999</v>
      </c>
      <c r="Y86" s="78"/>
      <c r="Z86" s="15">
        <f t="shared" si="74"/>
        <v>1.1499999999999999</v>
      </c>
      <c r="AA86" s="15">
        <f t="shared" si="74"/>
        <v>1.1499999999999999</v>
      </c>
      <c r="AB86" s="15">
        <f t="shared" si="74"/>
        <v>1.1499999999999999</v>
      </c>
      <c r="AC86" s="15">
        <f t="shared" si="74"/>
        <v>1.1499999999999999</v>
      </c>
      <c r="AD86" s="76"/>
      <c r="AE86" s="15">
        <f t="shared" si="74"/>
        <v>1.1499999999999999</v>
      </c>
    </row>
    <row r="87" spans="1:31" x14ac:dyDescent="0.3">
      <c r="A87" s="92"/>
      <c r="B87" s="10"/>
      <c r="C87" s="94" t="s">
        <v>86</v>
      </c>
      <c r="D87" s="7" t="s">
        <v>24</v>
      </c>
      <c r="E87" s="7" t="str">
        <f>E63</f>
        <v>Inclusive</v>
      </c>
      <c r="F87" s="7" t="str">
        <f t="shared" ref="F87:I87" si="75">F63</f>
        <v>Peak &amp; Off Peak</v>
      </c>
      <c r="G87" s="7" t="str">
        <f t="shared" si="75"/>
        <v>Peak &amp; Off Peak</v>
      </c>
      <c r="H87" s="7" t="str">
        <f t="shared" si="75"/>
        <v>Inclusive</v>
      </c>
      <c r="I87" s="7" t="str">
        <f t="shared" si="75"/>
        <v>Peak Off Peak &amp; Shoulder</v>
      </c>
      <c r="J87" s="7" t="str">
        <f>J63</f>
        <v>Inclusive</v>
      </c>
      <c r="K87" s="7" t="str">
        <f>K63</f>
        <v>Peak &amp; Off Peak</v>
      </c>
      <c r="L87" s="7" t="str">
        <f>L63</f>
        <v>Inclusive</v>
      </c>
      <c r="M87" s="7" t="str">
        <f t="shared" ref="M87:X87" si="76">M63</f>
        <v>Inclusive</v>
      </c>
      <c r="N87" s="7" t="str">
        <f t="shared" si="76"/>
        <v>Inclusive</v>
      </c>
      <c r="O87" s="7" t="str">
        <f t="shared" si="76"/>
        <v>Inclusive</v>
      </c>
      <c r="P87" s="7" t="str">
        <f t="shared" si="76"/>
        <v>Inclusive</v>
      </c>
      <c r="Q87" s="7" t="str">
        <f t="shared" si="76"/>
        <v>Inclusive</v>
      </c>
      <c r="R87" s="7" t="str">
        <f t="shared" si="76"/>
        <v>Inclusive</v>
      </c>
      <c r="S87" s="7" t="str">
        <f t="shared" si="76"/>
        <v>Inclusive</v>
      </c>
      <c r="T87" s="7" t="str">
        <f t="shared" si="76"/>
        <v>Inclusive</v>
      </c>
      <c r="U87" s="7" t="str">
        <f t="shared" si="76"/>
        <v>Peak Off Peak &amp; Shoulder</v>
      </c>
      <c r="V87" s="7" t="str">
        <f t="shared" si="76"/>
        <v>Peak Off Peak &amp; Shoulder</v>
      </c>
      <c r="W87" s="7" t="str">
        <f t="shared" si="76"/>
        <v>Inclusive</v>
      </c>
      <c r="X87" s="7" t="str">
        <f t="shared" si="76"/>
        <v>Inclusive</v>
      </c>
      <c r="Y87" s="76"/>
      <c r="Z87" s="7" t="str">
        <f>Z63</f>
        <v>Inclusive</v>
      </c>
      <c r="AA87" s="7" t="str">
        <f t="shared" ref="AA87:AB87" si="77">AA63</f>
        <v>Inclusive</v>
      </c>
      <c r="AB87" s="7" t="str">
        <f t="shared" si="77"/>
        <v>Inclusive</v>
      </c>
      <c r="AC87" s="7" t="str">
        <f>AC63</f>
        <v>Inclusive</v>
      </c>
      <c r="AD87" s="76"/>
      <c r="AE87" s="7" t="str">
        <f>AE63</f>
        <v>Inclusive</v>
      </c>
    </row>
    <row r="88" spans="1:31" x14ac:dyDescent="0.3">
      <c r="A88" s="92"/>
      <c r="B88" s="10"/>
      <c r="C88" s="94"/>
      <c r="D88" s="7" t="s">
        <v>9</v>
      </c>
      <c r="E88" s="8">
        <f>E69</f>
        <v>0.23799999999999999</v>
      </c>
      <c r="F88" s="8">
        <f t="shared" ref="F88:I88" si="78">F69</f>
        <v>0</v>
      </c>
      <c r="G88" s="8">
        <f t="shared" si="78"/>
        <v>0</v>
      </c>
      <c r="H88" s="8">
        <f t="shared" si="78"/>
        <v>0.32829999999999998</v>
      </c>
      <c r="I88" s="8">
        <f t="shared" si="78"/>
        <v>0</v>
      </c>
      <c r="J88" s="8">
        <f>J69</f>
        <v>0.21440000000000001</v>
      </c>
      <c r="K88" s="8">
        <f>K69</f>
        <v>0</v>
      </c>
      <c r="L88" s="8">
        <f>L69</f>
        <v>0.22800000000000001</v>
      </c>
      <c r="M88" s="8">
        <f t="shared" ref="M88:W88" si="79">M69</f>
        <v>0.24</v>
      </c>
      <c r="N88" s="8">
        <f t="shared" si="79"/>
        <v>0.28000000000000003</v>
      </c>
      <c r="O88" s="8">
        <f t="shared" si="79"/>
        <v>0.2393913043478261</v>
      </c>
      <c r="P88" s="8">
        <f t="shared" si="79"/>
        <v>0.2437</v>
      </c>
      <c r="Q88" s="8">
        <f t="shared" si="79"/>
        <v>0.2437</v>
      </c>
      <c r="R88" s="8">
        <f t="shared" si="79"/>
        <v>0.24640000000000001</v>
      </c>
      <c r="S88" s="8">
        <f t="shared" si="79"/>
        <v>0.24099999999999999</v>
      </c>
      <c r="T88" s="8">
        <f t="shared" si="79"/>
        <v>0.2525</v>
      </c>
      <c r="U88" s="8">
        <f t="shared" si="79"/>
        <v>0</v>
      </c>
      <c r="V88" s="8">
        <f t="shared" si="79"/>
        <v>0</v>
      </c>
      <c r="W88" s="8">
        <f t="shared" si="79"/>
        <v>0.21608695652173915</v>
      </c>
      <c r="X88" s="8">
        <f>X69</f>
        <v>0.32500000000000001</v>
      </c>
      <c r="Y88" s="77"/>
      <c r="Z88" s="8">
        <f>Z69</f>
        <v>0.23799999999999999</v>
      </c>
      <c r="AA88" s="8">
        <f t="shared" ref="AA88:AB88" si="80">AA69</f>
        <v>0.24399999999999999</v>
      </c>
      <c r="AB88" s="8">
        <f t="shared" si="80"/>
        <v>0.32500000000000001</v>
      </c>
      <c r="AC88" s="8">
        <f>AC69</f>
        <v>0.21959999999999999</v>
      </c>
      <c r="AD88" s="76"/>
      <c r="AE88" s="8">
        <f>AE69</f>
        <v>0</v>
      </c>
    </row>
    <row r="89" spans="1:31" ht="15.6" x14ac:dyDescent="0.3">
      <c r="A89" s="92"/>
      <c r="B89" s="10"/>
      <c r="C89" s="94"/>
      <c r="D89" s="9" t="s">
        <v>25</v>
      </c>
      <c r="E89" s="8">
        <f>$B$70*E70+$B$71*E71</f>
        <v>0</v>
      </c>
      <c r="F89" s="8">
        <f t="shared" ref="F89:AB89" si="81">$B$70*F70+$B$71*F71</f>
        <v>0.25309599999999999</v>
      </c>
      <c r="G89" s="8">
        <f t="shared" si="81"/>
        <v>0.25417099999999998</v>
      </c>
      <c r="H89" s="8">
        <f t="shared" si="81"/>
        <v>0</v>
      </c>
      <c r="I89" s="8">
        <f t="shared" si="81"/>
        <v>0</v>
      </c>
      <c r="J89" s="8">
        <f t="shared" si="81"/>
        <v>0</v>
      </c>
      <c r="K89" s="8">
        <f t="shared" si="81"/>
        <v>0.21524399999999999</v>
      </c>
      <c r="L89" s="8">
        <f t="shared" si="81"/>
        <v>0</v>
      </c>
      <c r="M89" s="8">
        <f t="shared" si="81"/>
        <v>0</v>
      </c>
      <c r="N89" s="8">
        <f t="shared" si="81"/>
        <v>0</v>
      </c>
      <c r="O89" s="8">
        <f t="shared" si="81"/>
        <v>0</v>
      </c>
      <c r="P89" s="8">
        <f t="shared" si="81"/>
        <v>0</v>
      </c>
      <c r="Q89" s="8">
        <f t="shared" si="81"/>
        <v>0</v>
      </c>
      <c r="R89" s="8">
        <f t="shared" si="81"/>
        <v>0</v>
      </c>
      <c r="S89" s="8">
        <f t="shared" si="81"/>
        <v>0</v>
      </c>
      <c r="T89" s="8">
        <f t="shared" si="81"/>
        <v>0</v>
      </c>
      <c r="U89" s="8">
        <f t="shared" si="81"/>
        <v>0</v>
      </c>
      <c r="V89" s="8">
        <f t="shared" si="81"/>
        <v>0</v>
      </c>
      <c r="W89" s="8">
        <f t="shared" si="81"/>
        <v>0</v>
      </c>
      <c r="X89" s="8">
        <f t="shared" si="81"/>
        <v>0</v>
      </c>
      <c r="Y89" s="77"/>
      <c r="Z89" s="8">
        <f t="shared" si="81"/>
        <v>0</v>
      </c>
      <c r="AA89" s="8">
        <f t="shared" si="81"/>
        <v>0</v>
      </c>
      <c r="AB89" s="8">
        <f t="shared" si="81"/>
        <v>0</v>
      </c>
      <c r="AC89" s="8">
        <f>$B$70*AC70+$B$71*AC71</f>
        <v>0</v>
      </c>
      <c r="AD89" s="76"/>
      <c r="AE89" s="8">
        <f>$B$70*AE70+$B$71*AE71</f>
        <v>0</v>
      </c>
    </row>
    <row r="90" spans="1:31" ht="15.6" x14ac:dyDescent="0.3">
      <c r="A90" s="92"/>
      <c r="B90" s="10"/>
      <c r="C90" s="94"/>
      <c r="D90" s="9" t="s">
        <v>26</v>
      </c>
      <c r="E90" s="8">
        <f>E72*$B$72+E73*$B$73+E74*$B$74</f>
        <v>0</v>
      </c>
      <c r="F90" s="8">
        <f t="shared" ref="F90:AB90" si="82">F72*$B$72+F73*$B$73+F74*$B$74</f>
        <v>0</v>
      </c>
      <c r="G90" s="8">
        <f t="shared" si="82"/>
        <v>0</v>
      </c>
      <c r="H90" s="8">
        <f t="shared" si="82"/>
        <v>0</v>
      </c>
      <c r="I90" s="8">
        <f t="shared" si="82"/>
        <v>0.30136000000000002</v>
      </c>
      <c r="J90" s="8">
        <f t="shared" si="82"/>
        <v>0</v>
      </c>
      <c r="K90" s="8">
        <f t="shared" si="82"/>
        <v>0</v>
      </c>
      <c r="L90" s="8">
        <f t="shared" si="82"/>
        <v>0</v>
      </c>
      <c r="M90" s="8">
        <f t="shared" si="82"/>
        <v>0</v>
      </c>
      <c r="N90" s="8">
        <f t="shared" si="82"/>
        <v>0</v>
      </c>
      <c r="O90" s="8">
        <f t="shared" si="82"/>
        <v>0</v>
      </c>
      <c r="P90" s="8">
        <f t="shared" si="82"/>
        <v>0</v>
      </c>
      <c r="Q90" s="8">
        <f t="shared" si="82"/>
        <v>0</v>
      </c>
      <c r="R90" s="8">
        <f t="shared" si="82"/>
        <v>0</v>
      </c>
      <c r="S90" s="8">
        <f t="shared" si="82"/>
        <v>0</v>
      </c>
      <c r="T90" s="8">
        <f t="shared" si="82"/>
        <v>0</v>
      </c>
      <c r="U90" s="8">
        <f t="shared" si="82"/>
        <v>0.25424000000000002</v>
      </c>
      <c r="V90" s="8">
        <f t="shared" si="82"/>
        <v>0.27016000000000001</v>
      </c>
      <c r="W90" s="8">
        <f t="shared" si="82"/>
        <v>0</v>
      </c>
      <c r="X90" s="8">
        <f t="shared" si="82"/>
        <v>0</v>
      </c>
      <c r="Y90" s="77"/>
      <c r="Z90" s="8">
        <f t="shared" si="82"/>
        <v>0</v>
      </c>
      <c r="AA90" s="8">
        <f t="shared" si="82"/>
        <v>0</v>
      </c>
      <c r="AB90" s="8">
        <f t="shared" si="82"/>
        <v>0</v>
      </c>
      <c r="AC90" s="8">
        <f>AC72*$B$72+AC73*$B$73+AC74*$B$74</f>
        <v>0</v>
      </c>
      <c r="AD90" s="76"/>
      <c r="AE90" s="8">
        <f>AE72*$B$72+AE73*$B$73+AE74*$B$74</f>
        <v>0.20876000000000003</v>
      </c>
    </row>
    <row r="91" spans="1:31" ht="15.6" x14ac:dyDescent="0.3">
      <c r="A91" s="92"/>
      <c r="B91" s="10"/>
      <c r="C91" s="94"/>
      <c r="D91" s="9" t="s">
        <v>88</v>
      </c>
      <c r="E91" s="8">
        <f>E68</f>
        <v>1.6000000000000001E-3</v>
      </c>
      <c r="F91" s="8">
        <f t="shared" ref="F91:I91" si="83">F68</f>
        <v>0</v>
      </c>
      <c r="G91" s="8">
        <f t="shared" si="83"/>
        <v>0</v>
      </c>
      <c r="H91" s="8">
        <f t="shared" si="83"/>
        <v>0</v>
      </c>
      <c r="I91" s="8">
        <f t="shared" si="83"/>
        <v>0</v>
      </c>
      <c r="J91" s="8">
        <f>J68</f>
        <v>0</v>
      </c>
      <c r="K91" s="8">
        <f>K68</f>
        <v>0</v>
      </c>
      <c r="L91" s="8">
        <f>L68</f>
        <v>0</v>
      </c>
      <c r="M91" s="8">
        <f t="shared" ref="M91:W91" si="84">M68</f>
        <v>0</v>
      </c>
      <c r="N91" s="8">
        <f t="shared" si="84"/>
        <v>0</v>
      </c>
      <c r="O91" s="8">
        <f t="shared" si="84"/>
        <v>0</v>
      </c>
      <c r="P91" s="8">
        <f t="shared" si="84"/>
        <v>0</v>
      </c>
      <c r="Q91" s="8">
        <f t="shared" si="84"/>
        <v>0</v>
      </c>
      <c r="R91" s="8">
        <f t="shared" si="84"/>
        <v>0</v>
      </c>
      <c r="S91" s="8">
        <f t="shared" si="84"/>
        <v>0</v>
      </c>
      <c r="T91" s="8">
        <f t="shared" si="84"/>
        <v>1.9E-3</v>
      </c>
      <c r="U91" s="8">
        <f t="shared" si="84"/>
        <v>0</v>
      </c>
      <c r="V91" s="8">
        <f t="shared" si="84"/>
        <v>0</v>
      </c>
      <c r="W91" s="8">
        <f t="shared" si="84"/>
        <v>0</v>
      </c>
      <c r="X91" s="8">
        <f>X68</f>
        <v>0</v>
      </c>
      <c r="Y91" s="77"/>
      <c r="Z91" s="8">
        <f t="shared" ref="Z91:AB91" si="85">Z68</f>
        <v>1.6000000000000001E-3</v>
      </c>
      <c r="AA91" s="8">
        <f t="shared" si="85"/>
        <v>0</v>
      </c>
      <c r="AB91" s="8">
        <f t="shared" si="85"/>
        <v>0</v>
      </c>
      <c r="AC91" s="8">
        <f>AC68</f>
        <v>0</v>
      </c>
      <c r="AD91" s="76"/>
      <c r="AE91" s="8">
        <f>AE68</f>
        <v>1.6000000000000001E-3</v>
      </c>
    </row>
    <row r="92" spans="1:31" x14ac:dyDescent="0.3">
      <c r="A92" s="92"/>
      <c r="B92" s="10"/>
      <c r="C92" s="94"/>
      <c r="D92" s="18" t="s">
        <v>83</v>
      </c>
      <c r="E92" s="19">
        <f>E68+E69+E89+E90</f>
        <v>0.23959999999999998</v>
      </c>
      <c r="F92" s="19">
        <f t="shared" ref="F92:I92" si="86">F68+F69+F89+F90</f>
        <v>0.25309599999999999</v>
      </c>
      <c r="G92" s="19">
        <f t="shared" si="86"/>
        <v>0.25417099999999998</v>
      </c>
      <c r="H92" s="19">
        <f t="shared" si="86"/>
        <v>0.32829999999999998</v>
      </c>
      <c r="I92" s="19">
        <f t="shared" si="86"/>
        <v>0.30136000000000002</v>
      </c>
      <c r="J92" s="19">
        <f>J68+J69+J89+J90</f>
        <v>0.21440000000000001</v>
      </c>
      <c r="K92" s="19">
        <f>K68+K69+K89+K90</f>
        <v>0.21524399999999999</v>
      </c>
      <c r="L92" s="19">
        <f>L68+L69+L89+L90</f>
        <v>0.22800000000000001</v>
      </c>
      <c r="M92" s="19">
        <f t="shared" ref="M92:W92" si="87">M68+M69+M89+M90</f>
        <v>0.24</v>
      </c>
      <c r="N92" s="19">
        <f t="shared" si="87"/>
        <v>0.28000000000000003</v>
      </c>
      <c r="O92" s="19">
        <f t="shared" si="87"/>
        <v>0.2393913043478261</v>
      </c>
      <c r="P92" s="19">
        <f t="shared" si="87"/>
        <v>0.2437</v>
      </c>
      <c r="Q92" s="19">
        <f t="shared" si="87"/>
        <v>0.2437</v>
      </c>
      <c r="R92" s="19">
        <f t="shared" si="87"/>
        <v>0.24640000000000001</v>
      </c>
      <c r="S92" s="19">
        <f t="shared" si="87"/>
        <v>0.24099999999999999</v>
      </c>
      <c r="T92" s="19">
        <f t="shared" si="87"/>
        <v>0.25440000000000002</v>
      </c>
      <c r="U92" s="19">
        <f t="shared" si="87"/>
        <v>0.25424000000000002</v>
      </c>
      <c r="V92" s="19">
        <f t="shared" si="87"/>
        <v>0.27016000000000001</v>
      </c>
      <c r="W92" s="19">
        <f t="shared" si="87"/>
        <v>0.21608695652173915</v>
      </c>
      <c r="X92" s="19">
        <f>X68+X69+X89+X90</f>
        <v>0.32500000000000001</v>
      </c>
      <c r="Y92" s="77"/>
      <c r="Z92" s="19">
        <f>Z68+Z69+Z89+Z90</f>
        <v>0.23959999999999998</v>
      </c>
      <c r="AA92" s="19">
        <f t="shared" ref="AA92:AB92" si="88">AA68+AA69+AA89+AA90</f>
        <v>0.24399999999999999</v>
      </c>
      <c r="AB92" s="19">
        <f t="shared" si="88"/>
        <v>0.32500000000000001</v>
      </c>
      <c r="AC92" s="19">
        <f>AC68+AC69+AC89+AC90</f>
        <v>0.21959999999999999</v>
      </c>
      <c r="AD92" s="76"/>
      <c r="AE92" s="19">
        <f>AE68+AE69+AE89+AE90</f>
        <v>0.21036000000000002</v>
      </c>
    </row>
    <row r="93" spans="1:31" x14ac:dyDescent="0.3">
      <c r="A93" s="92"/>
      <c r="B93" s="10"/>
      <c r="C93" s="94"/>
      <c r="D93" s="18" t="s">
        <v>27</v>
      </c>
      <c r="E93" s="19">
        <f>E92*E86</f>
        <v>0.27553999999999995</v>
      </c>
      <c r="F93" s="19">
        <f t="shared" ref="F93:I93" si="89">F92*F86</f>
        <v>0.29106039999999994</v>
      </c>
      <c r="G93" s="19">
        <f t="shared" si="89"/>
        <v>0.29229664999999994</v>
      </c>
      <c r="H93" s="19">
        <f t="shared" si="89"/>
        <v>0.37754499999999996</v>
      </c>
      <c r="I93" s="19">
        <f t="shared" si="89"/>
        <v>0.34656399999999998</v>
      </c>
      <c r="J93" s="19">
        <f>J92*J86</f>
        <v>0.24656</v>
      </c>
      <c r="K93" s="19">
        <f>K92*K86</f>
        <v>0.24753059999999996</v>
      </c>
      <c r="L93" s="19">
        <f>L92*L86</f>
        <v>0.26219999999999999</v>
      </c>
      <c r="M93" s="19">
        <f t="shared" ref="M93:X93" si="90">M92*M86</f>
        <v>0.27599999999999997</v>
      </c>
      <c r="N93" s="19">
        <f t="shared" si="90"/>
        <v>0.32200000000000001</v>
      </c>
      <c r="O93" s="19">
        <f t="shared" si="90"/>
        <v>0.27529999999999999</v>
      </c>
      <c r="P93" s="19">
        <f t="shared" si="90"/>
        <v>0.28025499999999998</v>
      </c>
      <c r="Q93" s="19">
        <f t="shared" si="90"/>
        <v>0.28025499999999998</v>
      </c>
      <c r="R93" s="19">
        <f t="shared" si="90"/>
        <v>0.28336</v>
      </c>
      <c r="S93" s="19">
        <f t="shared" si="90"/>
        <v>0.27714999999999995</v>
      </c>
      <c r="T93" s="19">
        <f t="shared" si="90"/>
        <v>0.29255999999999999</v>
      </c>
      <c r="U93" s="19">
        <f t="shared" si="90"/>
        <v>0.29237600000000002</v>
      </c>
      <c r="V93" s="19">
        <f t="shared" si="90"/>
        <v>0.31068400000000002</v>
      </c>
      <c r="W93" s="19">
        <f t="shared" si="90"/>
        <v>0.2485</v>
      </c>
      <c r="X93" s="19">
        <f t="shared" si="90"/>
        <v>0.37374999999999997</v>
      </c>
      <c r="Y93" s="77"/>
      <c r="Z93" s="19">
        <f>Z92*Z86</f>
        <v>0.27553999999999995</v>
      </c>
      <c r="AA93" s="19">
        <f t="shared" ref="AA93:AB93" si="91">AA92*AA86</f>
        <v>0.28059999999999996</v>
      </c>
      <c r="AB93" s="19">
        <f t="shared" si="91"/>
        <v>0.37374999999999997</v>
      </c>
      <c r="AC93" s="19">
        <f>AC92*AC86</f>
        <v>0.25253999999999999</v>
      </c>
      <c r="AD93" s="76"/>
      <c r="AE93" s="19">
        <f>AE92*AE86</f>
        <v>0.24191399999999999</v>
      </c>
    </row>
    <row r="94" spans="1:31" x14ac:dyDescent="0.3">
      <c r="A94" s="92"/>
      <c r="B94" s="10"/>
      <c r="C94" s="94"/>
      <c r="D94" s="16" t="s">
        <v>28</v>
      </c>
      <c r="E94" s="17">
        <f>E93*E85</f>
        <v>1958.5383199999997</v>
      </c>
      <c r="F94" s="17">
        <f t="shared" ref="F94:I94" si="92">F93*F85</f>
        <v>2068.8573231999994</v>
      </c>
      <c r="G94" s="17">
        <f t="shared" si="92"/>
        <v>2077.6445881999994</v>
      </c>
      <c r="H94" s="17">
        <f t="shared" si="92"/>
        <v>2683.5898599999996</v>
      </c>
      <c r="I94" s="17">
        <f t="shared" si="92"/>
        <v>2463.3769119999997</v>
      </c>
      <c r="J94" s="17">
        <f>J93*J85</f>
        <v>1752.5484799999999</v>
      </c>
      <c r="K94" s="17">
        <f>K93*K85</f>
        <v>1759.4475047999997</v>
      </c>
      <c r="L94" s="17">
        <f>L93*L85</f>
        <v>1863.7175999999999</v>
      </c>
      <c r="M94" s="17">
        <f t="shared" ref="M94:X94" si="93">M93*M85</f>
        <v>1961.8079999999998</v>
      </c>
      <c r="N94" s="17">
        <f t="shared" si="93"/>
        <v>2288.7759999999998</v>
      </c>
      <c r="O94" s="17">
        <f t="shared" si="93"/>
        <v>1956.8324</v>
      </c>
      <c r="P94" s="17">
        <f t="shared" si="93"/>
        <v>1992.0525399999999</v>
      </c>
      <c r="Q94" s="17">
        <f t="shared" si="93"/>
        <v>1992.0525399999999</v>
      </c>
      <c r="R94" s="17">
        <f t="shared" si="93"/>
        <v>2014.1228799999999</v>
      </c>
      <c r="S94" s="17">
        <f t="shared" si="93"/>
        <v>1969.9821999999997</v>
      </c>
      <c r="T94" s="17">
        <f t="shared" si="93"/>
        <v>2079.5164799999998</v>
      </c>
      <c r="U94" s="17">
        <f t="shared" si="93"/>
        <v>2078.2086080000004</v>
      </c>
      <c r="V94" s="17">
        <f t="shared" si="93"/>
        <v>2208.341872</v>
      </c>
      <c r="W94" s="17">
        <f t="shared" si="93"/>
        <v>1766.338</v>
      </c>
      <c r="X94" s="17">
        <f t="shared" si="93"/>
        <v>2656.6149999999998</v>
      </c>
      <c r="Y94" s="78"/>
      <c r="Z94" s="17">
        <f>Z93*Z85</f>
        <v>1958.5383199999997</v>
      </c>
      <c r="AA94" s="17">
        <f t="shared" ref="AA94:AB94" si="94">AA93*AA85</f>
        <v>1994.5047999999997</v>
      </c>
      <c r="AB94" s="17">
        <f t="shared" si="94"/>
        <v>2656.6149999999998</v>
      </c>
      <c r="AC94" s="17">
        <f>AC93*AC85</f>
        <v>1795.05432</v>
      </c>
      <c r="AD94" s="76"/>
      <c r="AE94" s="17">
        <f>AE93*AE85</f>
        <v>1719.5247119999999</v>
      </c>
    </row>
    <row r="95" spans="1:31" x14ac:dyDescent="0.3">
      <c r="A95" s="92"/>
      <c r="B95" s="10"/>
      <c r="C95" s="95" t="s">
        <v>35</v>
      </c>
      <c r="D95" s="5" t="s">
        <v>78</v>
      </c>
      <c r="E95" s="6">
        <f>E67*E86</f>
        <v>1.0349999999999999</v>
      </c>
      <c r="F95" s="6">
        <f t="shared" ref="F95:I95" si="95">F67*F86</f>
        <v>1.0349999999999999</v>
      </c>
      <c r="G95" s="6">
        <f t="shared" si="95"/>
        <v>1.0349999999999999</v>
      </c>
      <c r="H95" s="6">
        <f t="shared" si="95"/>
        <v>0.34499999999999997</v>
      </c>
      <c r="I95" s="6">
        <f t="shared" si="95"/>
        <v>0.34499999999999997</v>
      </c>
      <c r="J95" s="6">
        <f>J67*J86</f>
        <v>1.0349999999999999</v>
      </c>
      <c r="K95" s="6">
        <f>K67*K86</f>
        <v>1.0349999999999999</v>
      </c>
      <c r="L95" s="6">
        <f>L67*L86</f>
        <v>0.69</v>
      </c>
      <c r="M95" s="6">
        <f t="shared" ref="M95:W95" si="96">M67*M86</f>
        <v>0.69</v>
      </c>
      <c r="N95" s="6">
        <f t="shared" si="96"/>
        <v>0.69</v>
      </c>
      <c r="O95" s="6">
        <f t="shared" si="96"/>
        <v>1.01</v>
      </c>
      <c r="P95" s="6">
        <f t="shared" si="96"/>
        <v>1.0349999999999999</v>
      </c>
      <c r="Q95" s="6">
        <f t="shared" si="96"/>
        <v>1.0349999999999999</v>
      </c>
      <c r="R95" s="6">
        <f t="shared" si="96"/>
        <v>1.0349999999999999</v>
      </c>
      <c r="S95" s="6">
        <f t="shared" si="96"/>
        <v>1.0349999999999999</v>
      </c>
      <c r="T95" s="6">
        <f t="shared" si="96"/>
        <v>1.0349999999999999</v>
      </c>
      <c r="U95" s="6">
        <f t="shared" si="96"/>
        <v>1.0349999999999999</v>
      </c>
      <c r="V95" s="6">
        <f t="shared" si="96"/>
        <v>1.0349999999999999</v>
      </c>
      <c r="W95" s="6">
        <f t="shared" si="96"/>
        <v>1.0349999999999999</v>
      </c>
      <c r="X95" s="6">
        <f>X67*X86</f>
        <v>0.34499999999999997</v>
      </c>
      <c r="Y95" s="78"/>
      <c r="Z95" s="6">
        <f>Z67*Z86</f>
        <v>1.0349999999999999</v>
      </c>
      <c r="AA95" s="6">
        <f t="shared" ref="AA95:AB95" si="97">AA67*AA86</f>
        <v>1.0349999999999999</v>
      </c>
      <c r="AB95" s="6">
        <f t="shared" si="97"/>
        <v>0.34499999999999997</v>
      </c>
      <c r="AC95" s="6">
        <f>AC67*AC86</f>
        <v>1.0349999999999999</v>
      </c>
      <c r="AD95" s="76"/>
      <c r="AE95" s="6">
        <f>AE67*AE86</f>
        <v>1.0349999999999999</v>
      </c>
    </row>
    <row r="96" spans="1:31" x14ac:dyDescent="0.3">
      <c r="A96" s="92"/>
      <c r="B96" s="10"/>
      <c r="C96" s="95"/>
      <c r="D96" s="16" t="s">
        <v>79</v>
      </c>
      <c r="E96" s="17">
        <f>E95*365</f>
        <v>377.77499999999998</v>
      </c>
      <c r="F96" s="17">
        <f t="shared" ref="F96:I96" si="98">F95*365</f>
        <v>377.77499999999998</v>
      </c>
      <c r="G96" s="17">
        <f t="shared" si="98"/>
        <v>377.77499999999998</v>
      </c>
      <c r="H96" s="17">
        <f t="shared" si="98"/>
        <v>125.925</v>
      </c>
      <c r="I96" s="17">
        <f t="shared" si="98"/>
        <v>125.925</v>
      </c>
      <c r="J96" s="17">
        <f>J95*365</f>
        <v>377.77499999999998</v>
      </c>
      <c r="K96" s="17">
        <f>K95*365</f>
        <v>377.77499999999998</v>
      </c>
      <c r="L96" s="17">
        <f>L95*365</f>
        <v>251.85</v>
      </c>
      <c r="M96" s="17">
        <f t="shared" ref="M96:X96" si="99">M95*365</f>
        <v>251.85</v>
      </c>
      <c r="N96" s="17">
        <f t="shared" si="99"/>
        <v>251.85</v>
      </c>
      <c r="O96" s="17">
        <f t="shared" si="99"/>
        <v>368.65</v>
      </c>
      <c r="P96" s="17">
        <f t="shared" si="99"/>
        <v>377.77499999999998</v>
      </c>
      <c r="Q96" s="17">
        <f t="shared" si="99"/>
        <v>377.77499999999998</v>
      </c>
      <c r="R96" s="17">
        <f t="shared" si="99"/>
        <v>377.77499999999998</v>
      </c>
      <c r="S96" s="17">
        <f t="shared" si="99"/>
        <v>377.77499999999998</v>
      </c>
      <c r="T96" s="17">
        <f t="shared" si="99"/>
        <v>377.77499999999998</v>
      </c>
      <c r="U96" s="17">
        <f t="shared" si="99"/>
        <v>377.77499999999998</v>
      </c>
      <c r="V96" s="17">
        <f t="shared" si="99"/>
        <v>377.77499999999998</v>
      </c>
      <c r="W96" s="17">
        <f t="shared" si="99"/>
        <v>377.77499999999998</v>
      </c>
      <c r="X96" s="17">
        <f t="shared" si="99"/>
        <v>125.925</v>
      </c>
      <c r="Y96" s="78"/>
      <c r="Z96" s="17">
        <f>Z95*365</f>
        <v>377.77499999999998</v>
      </c>
      <c r="AA96" s="17">
        <f t="shared" ref="AA96:AB96" si="100">AA95*365</f>
        <v>377.77499999999998</v>
      </c>
      <c r="AB96" s="17">
        <f t="shared" si="100"/>
        <v>125.925</v>
      </c>
      <c r="AC96" s="17">
        <f>AC95*365</f>
        <v>377.77499999999998</v>
      </c>
      <c r="AD96" s="76"/>
      <c r="AE96" s="17">
        <f>AE95*365</f>
        <v>377.77499999999998</v>
      </c>
    </row>
    <row r="97" spans="1:31" x14ac:dyDescent="0.3">
      <c r="A97" s="92"/>
      <c r="B97" s="10"/>
      <c r="C97" s="96" t="s">
        <v>89</v>
      </c>
      <c r="D97" s="18" t="s">
        <v>80</v>
      </c>
      <c r="E97" s="20">
        <f>E94+E96</f>
        <v>2336.3133199999997</v>
      </c>
      <c r="F97" s="20">
        <f t="shared" ref="F97:I97" si="101">F94+F96</f>
        <v>2446.6323231999995</v>
      </c>
      <c r="G97" s="20">
        <f t="shared" si="101"/>
        <v>2455.4195881999995</v>
      </c>
      <c r="H97" s="20">
        <f t="shared" si="101"/>
        <v>2809.5148599999998</v>
      </c>
      <c r="I97" s="20">
        <f t="shared" si="101"/>
        <v>2589.3019119999999</v>
      </c>
      <c r="J97" s="20">
        <f>J94+J96</f>
        <v>2130.32348</v>
      </c>
      <c r="K97" s="20">
        <f>K94+K96</f>
        <v>2137.2225047999996</v>
      </c>
      <c r="L97" s="20">
        <f>L94+L96</f>
        <v>2115.5675999999999</v>
      </c>
      <c r="M97" s="20">
        <f t="shared" ref="M97:X97" si="102">M94+M96</f>
        <v>2213.6579999999999</v>
      </c>
      <c r="N97" s="20">
        <f t="shared" si="102"/>
        <v>2540.6259999999997</v>
      </c>
      <c r="O97" s="20">
        <f t="shared" si="102"/>
        <v>2325.4823999999999</v>
      </c>
      <c r="P97" s="20">
        <f t="shared" si="102"/>
        <v>2369.8275399999998</v>
      </c>
      <c r="Q97" s="20">
        <f t="shared" si="102"/>
        <v>2369.8275399999998</v>
      </c>
      <c r="R97" s="20">
        <f t="shared" si="102"/>
        <v>2391.89788</v>
      </c>
      <c r="S97" s="20">
        <f t="shared" si="102"/>
        <v>2347.7571999999996</v>
      </c>
      <c r="T97" s="20">
        <f t="shared" si="102"/>
        <v>2457.2914799999999</v>
      </c>
      <c r="U97" s="20">
        <f t="shared" si="102"/>
        <v>2455.9836080000005</v>
      </c>
      <c r="V97" s="20">
        <f t="shared" si="102"/>
        <v>2586.1168720000001</v>
      </c>
      <c r="W97" s="20">
        <f t="shared" si="102"/>
        <v>2144.1129999999998</v>
      </c>
      <c r="X97" s="20">
        <f t="shared" si="102"/>
        <v>2782.54</v>
      </c>
      <c r="Y97" s="78"/>
      <c r="Z97" s="20">
        <f>Z94+Z96</f>
        <v>2336.3133199999997</v>
      </c>
      <c r="AA97" s="20">
        <f t="shared" ref="AA97:AB97" si="103">AA94+AA96</f>
        <v>2372.2797999999998</v>
      </c>
      <c r="AB97" s="20">
        <f t="shared" si="103"/>
        <v>2782.54</v>
      </c>
      <c r="AC97" s="20">
        <f>AC94+AC96</f>
        <v>2172.8293199999998</v>
      </c>
      <c r="AD97" s="76"/>
      <c r="AE97" s="20">
        <f>AE94+AE96</f>
        <v>2097.299712</v>
      </c>
    </row>
    <row r="98" spans="1:31" x14ac:dyDescent="0.3">
      <c r="A98" s="92"/>
      <c r="B98" s="10"/>
      <c r="C98" s="96"/>
      <c r="D98" s="18" t="s">
        <v>29</v>
      </c>
      <c r="E98" s="20">
        <f>(E82*E76)+E75</f>
        <v>0</v>
      </c>
      <c r="F98" s="20">
        <f t="shared" ref="F98:I98" si="104">(F82*F76)+F75</f>
        <v>0</v>
      </c>
      <c r="G98" s="20">
        <f t="shared" si="104"/>
        <v>0</v>
      </c>
      <c r="H98" s="20">
        <f t="shared" si="104"/>
        <v>0</v>
      </c>
      <c r="I98" s="20">
        <f t="shared" si="104"/>
        <v>0</v>
      </c>
      <c r="J98" s="20">
        <f>(J82*J76)+J75</f>
        <v>0</v>
      </c>
      <c r="K98" s="20">
        <f>(K82*K76)+K75</f>
        <v>0</v>
      </c>
      <c r="L98" s="20">
        <f>(L82*L76)+L75</f>
        <v>0</v>
      </c>
      <c r="M98" s="20">
        <f t="shared" ref="M98:X98" si="105">(M82*M76)+M75</f>
        <v>0</v>
      </c>
      <c r="N98" s="20">
        <f t="shared" si="105"/>
        <v>252.43755999999999</v>
      </c>
      <c r="O98" s="20">
        <f t="shared" si="105"/>
        <v>0</v>
      </c>
      <c r="P98" s="19">
        <f t="shared" si="105"/>
        <v>0</v>
      </c>
      <c r="Q98" s="19">
        <f t="shared" si="105"/>
        <v>200</v>
      </c>
      <c r="R98" s="20">
        <f t="shared" si="105"/>
        <v>200</v>
      </c>
      <c r="S98" s="20">
        <f t="shared" si="105"/>
        <v>120</v>
      </c>
      <c r="T98" s="20">
        <f t="shared" si="105"/>
        <v>0</v>
      </c>
      <c r="U98" s="19">
        <f t="shared" si="105"/>
        <v>0</v>
      </c>
      <c r="V98" s="19">
        <f t="shared" si="105"/>
        <v>0</v>
      </c>
      <c r="W98" s="20">
        <f t="shared" si="105"/>
        <v>150</v>
      </c>
      <c r="X98" s="20">
        <f t="shared" si="105"/>
        <v>0</v>
      </c>
      <c r="Y98" s="78"/>
      <c r="Z98" s="20">
        <f>(Z82*Z76)+Z75</f>
        <v>0</v>
      </c>
      <c r="AA98" s="19">
        <f t="shared" ref="AA98:AB98" si="106">(AA82*AA76)+AA75</f>
        <v>0</v>
      </c>
      <c r="AB98" s="19">
        <f t="shared" si="106"/>
        <v>0</v>
      </c>
      <c r="AC98" s="20">
        <f>(AC82*AC76)+AC75</f>
        <v>0</v>
      </c>
      <c r="AD98" s="76"/>
      <c r="AE98" s="20">
        <f>(AE82*AE76)+AE75</f>
        <v>0</v>
      </c>
    </row>
    <row r="99" spans="1:31" x14ac:dyDescent="0.3">
      <c r="A99" s="92"/>
      <c r="B99" s="10"/>
      <c r="C99" s="96"/>
      <c r="D99" s="16" t="s">
        <v>22</v>
      </c>
      <c r="E99" s="17">
        <f>E94+E96-E98</f>
        <v>2336.3133199999997</v>
      </c>
      <c r="F99" s="17">
        <f t="shared" ref="F99:I99" si="107">F94+F96-F98</f>
        <v>2446.6323231999995</v>
      </c>
      <c r="G99" s="17">
        <f t="shared" si="107"/>
        <v>2455.4195881999995</v>
      </c>
      <c r="H99" s="17">
        <f t="shared" si="107"/>
        <v>2809.5148599999998</v>
      </c>
      <c r="I99" s="17">
        <f t="shared" si="107"/>
        <v>2589.3019119999999</v>
      </c>
      <c r="J99" s="17">
        <f>J94+J96-J98</f>
        <v>2130.32348</v>
      </c>
      <c r="K99" s="17">
        <f>K94+K96-K98</f>
        <v>2137.2225047999996</v>
      </c>
      <c r="L99" s="17">
        <f>L94+L96-L98</f>
        <v>2115.5675999999999</v>
      </c>
      <c r="M99" s="17">
        <f t="shared" ref="M99:X99" si="108">M94+M96-M98</f>
        <v>2213.6579999999999</v>
      </c>
      <c r="N99" s="17">
        <f t="shared" si="108"/>
        <v>2288.1884399999999</v>
      </c>
      <c r="O99" s="17">
        <f t="shared" si="108"/>
        <v>2325.4823999999999</v>
      </c>
      <c r="P99" s="17">
        <f t="shared" si="108"/>
        <v>2369.8275399999998</v>
      </c>
      <c r="Q99" s="17">
        <f t="shared" si="108"/>
        <v>2169.8275399999998</v>
      </c>
      <c r="R99" s="17">
        <f t="shared" si="108"/>
        <v>2191.89788</v>
      </c>
      <c r="S99" s="17">
        <f t="shared" si="108"/>
        <v>2227.7571999999996</v>
      </c>
      <c r="T99" s="17">
        <f t="shared" si="108"/>
        <v>2457.2914799999999</v>
      </c>
      <c r="U99" s="17">
        <f t="shared" si="108"/>
        <v>2455.9836080000005</v>
      </c>
      <c r="V99" s="17">
        <f t="shared" si="108"/>
        <v>2586.1168720000001</v>
      </c>
      <c r="W99" s="17">
        <f t="shared" si="108"/>
        <v>1994.1129999999998</v>
      </c>
      <c r="X99" s="17">
        <f t="shared" si="108"/>
        <v>2782.54</v>
      </c>
      <c r="Y99" s="78"/>
      <c r="Z99" s="17">
        <f>Z94+Z96-Z98</f>
        <v>2336.3133199999997</v>
      </c>
      <c r="AA99" s="17">
        <f t="shared" ref="AA99:AB99" si="109">AA94+AA96-AA98</f>
        <v>2372.2797999999998</v>
      </c>
      <c r="AB99" s="17">
        <f t="shared" si="109"/>
        <v>2782.54</v>
      </c>
      <c r="AC99" s="17">
        <f>AC94+AC96-AC98</f>
        <v>2172.8293199999998</v>
      </c>
      <c r="AD99" s="76"/>
      <c r="AE99" s="17">
        <f>AE94+AE96-AE98</f>
        <v>2097.299712</v>
      </c>
    </row>
    <row r="100" spans="1:31" x14ac:dyDescent="0.3">
      <c r="A100" s="92"/>
      <c r="B100" s="10"/>
      <c r="C100" s="96"/>
      <c r="D100" s="5" t="s">
        <v>107</v>
      </c>
      <c r="E100" s="6">
        <f>E101/E86</f>
        <v>169.29806666666667</v>
      </c>
      <c r="F100" s="6">
        <f t="shared" ref="F100:AB100" si="110">F101/F86</f>
        <v>177.29219733333329</v>
      </c>
      <c r="G100" s="6">
        <f t="shared" si="110"/>
        <v>177.92895566666664</v>
      </c>
      <c r="H100" s="6">
        <f t="shared" si="110"/>
        <v>203.58803333333333</v>
      </c>
      <c r="I100" s="6">
        <f t="shared" si="110"/>
        <v>187.63057333333336</v>
      </c>
      <c r="J100" s="6">
        <f t="shared" si="110"/>
        <v>154.37126666666668</v>
      </c>
      <c r="K100" s="6">
        <f t="shared" si="110"/>
        <v>154.87119599999997</v>
      </c>
      <c r="L100" s="6">
        <f t="shared" si="110"/>
        <v>153.30199999999999</v>
      </c>
      <c r="M100" s="6">
        <f t="shared" si="110"/>
        <v>160.41</v>
      </c>
      <c r="N100" s="6">
        <f t="shared" si="110"/>
        <v>165.81075652173914</v>
      </c>
      <c r="O100" s="6">
        <f t="shared" si="110"/>
        <v>168.51321739130435</v>
      </c>
      <c r="P100" s="6">
        <f t="shared" si="110"/>
        <v>171.72663333333333</v>
      </c>
      <c r="Q100" s="6">
        <f t="shared" si="110"/>
        <v>157.23387971014492</v>
      </c>
      <c r="R100" s="6">
        <f t="shared" si="110"/>
        <v>158.83317971014492</v>
      </c>
      <c r="S100" s="6">
        <f t="shared" si="110"/>
        <v>161.43168115942026</v>
      </c>
      <c r="T100" s="6">
        <f t="shared" si="110"/>
        <v>178.06459999999998</v>
      </c>
      <c r="U100" s="6">
        <f t="shared" si="110"/>
        <v>177.96982666666671</v>
      </c>
      <c r="V100" s="6">
        <f t="shared" si="110"/>
        <v>187.39977333333334</v>
      </c>
      <c r="W100" s="6">
        <f t="shared" si="110"/>
        <v>144.50094202898549</v>
      </c>
      <c r="X100" s="6">
        <f t="shared" si="110"/>
        <v>201.63333333333335</v>
      </c>
      <c r="Y100" s="78"/>
      <c r="Z100" s="6">
        <f t="shared" si="110"/>
        <v>169.29806666666667</v>
      </c>
      <c r="AA100" s="6">
        <f t="shared" si="110"/>
        <v>171.90433333333334</v>
      </c>
      <c r="AB100" s="6">
        <f t="shared" si="110"/>
        <v>201.63333333333335</v>
      </c>
      <c r="AC100" s="6">
        <f>AC101/AC86</f>
        <v>157.45140000000001</v>
      </c>
      <c r="AD100" s="76"/>
      <c r="AE100" s="6">
        <f>AE101/AE86</f>
        <v>151.97824000000003</v>
      </c>
    </row>
    <row r="101" spans="1:31" x14ac:dyDescent="0.3">
      <c r="A101" s="92"/>
      <c r="B101" s="10"/>
      <c r="C101" s="96"/>
      <c r="D101" s="18" t="s">
        <v>87</v>
      </c>
      <c r="E101" s="20">
        <f>E99/12</f>
        <v>194.69277666666665</v>
      </c>
      <c r="F101" s="20">
        <f t="shared" ref="F101:I101" si="111">F99/12</f>
        <v>203.88602693333328</v>
      </c>
      <c r="G101" s="20">
        <f t="shared" si="111"/>
        <v>204.61829901666661</v>
      </c>
      <c r="H101" s="20">
        <f t="shared" si="111"/>
        <v>234.1262383333333</v>
      </c>
      <c r="I101" s="20">
        <f t="shared" si="111"/>
        <v>215.77515933333333</v>
      </c>
      <c r="J101" s="20">
        <f>J99/12</f>
        <v>177.52695666666668</v>
      </c>
      <c r="K101" s="20">
        <f>K99/12</f>
        <v>178.10187539999995</v>
      </c>
      <c r="L101" s="20">
        <f>L99/12</f>
        <v>176.29729999999998</v>
      </c>
      <c r="M101" s="20">
        <f t="shared" ref="M101:X101" si="112">M99/12</f>
        <v>184.47149999999999</v>
      </c>
      <c r="N101" s="20">
        <f t="shared" si="112"/>
        <v>190.68236999999999</v>
      </c>
      <c r="O101" s="20">
        <f t="shared" si="112"/>
        <v>193.7902</v>
      </c>
      <c r="P101" s="20">
        <f t="shared" si="112"/>
        <v>197.48562833333332</v>
      </c>
      <c r="Q101" s="20">
        <f t="shared" si="112"/>
        <v>180.81896166666664</v>
      </c>
      <c r="R101" s="20">
        <f t="shared" si="112"/>
        <v>182.65815666666666</v>
      </c>
      <c r="S101" s="20">
        <f t="shared" si="112"/>
        <v>185.64643333333331</v>
      </c>
      <c r="T101" s="20">
        <f t="shared" si="112"/>
        <v>204.77428999999998</v>
      </c>
      <c r="U101" s="20">
        <f t="shared" si="112"/>
        <v>204.6653006666667</v>
      </c>
      <c r="V101" s="20">
        <f t="shared" si="112"/>
        <v>215.50973933333333</v>
      </c>
      <c r="W101" s="20">
        <f t="shared" si="112"/>
        <v>166.17608333333331</v>
      </c>
      <c r="X101" s="20">
        <f t="shared" si="112"/>
        <v>231.87833333333333</v>
      </c>
      <c r="Y101" s="78"/>
      <c r="Z101" s="20">
        <f>Z99/12</f>
        <v>194.69277666666665</v>
      </c>
      <c r="AA101" s="20">
        <f t="shared" ref="AA101:AB101" si="113">AA99/12</f>
        <v>197.68998333333332</v>
      </c>
      <c r="AB101" s="20">
        <f t="shared" si="113"/>
        <v>231.87833333333333</v>
      </c>
      <c r="AC101" s="20">
        <f>AC99/12</f>
        <v>181.06910999999999</v>
      </c>
      <c r="AD101" s="76"/>
      <c r="AE101" s="20">
        <f>AE99/12</f>
        <v>174.77497600000001</v>
      </c>
    </row>
    <row r="102" spans="1:31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76"/>
      <c r="Z102" s="32"/>
      <c r="AA102" s="32"/>
      <c r="AB102" s="32"/>
      <c r="AC102" s="32"/>
      <c r="AD102" s="76"/>
      <c r="AE102" s="32"/>
    </row>
    <row r="103" spans="1:31" x14ac:dyDescent="0.3">
      <c r="A103" s="52"/>
      <c r="B103" s="52"/>
      <c r="C103" s="52"/>
      <c r="D103" s="52" t="str">
        <f>CONCATENATE("Best plans for ",B61, " assuming annual consumption of ",B85, " kWh")</f>
        <v>Best plans for Auckland assuming annual consumption of 7108 kWh</v>
      </c>
      <c r="E103" s="5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76"/>
      <c r="Z103" s="32"/>
      <c r="AA103" s="32"/>
      <c r="AB103" s="32"/>
      <c r="AC103" s="32"/>
      <c r="AD103" s="76"/>
      <c r="AE103" s="32"/>
    </row>
    <row r="104" spans="1:31" x14ac:dyDescent="0.3">
      <c r="A104" s="86" t="s">
        <v>93</v>
      </c>
      <c r="B104" s="86"/>
      <c r="C104" s="86"/>
      <c r="D104" s="5" t="s">
        <v>117</v>
      </c>
      <c r="E104" s="5" t="str">
        <f>E61</f>
        <v>Contact Basic (Low)</v>
      </c>
      <c r="F104" s="5" t="str">
        <f>F61</f>
        <v>Ecotricity Low ecoSAVER (Low)</v>
      </c>
      <c r="G104" s="5" t="str">
        <f>G61</f>
        <v>Ecotricity Low ecoWHOLESALE (Low)</v>
      </c>
      <c r="H104" s="5" t="str">
        <f t="shared" ref="H104:I104" si="114">H61</f>
        <v>Electric Kiwi - Kiwi (Low)</v>
      </c>
      <c r="I104" s="5" t="str">
        <f t="shared" si="114"/>
        <v>Electric Kiwi - MoveMaster (Low)</v>
      </c>
      <c r="J104" s="5" t="str">
        <f>J61</f>
        <v>Flick Energy Flat (Low)</v>
      </c>
      <c r="K104" s="5" t="str">
        <f>K61</f>
        <v>Flick Energy Off Peak (Low)</v>
      </c>
      <c r="L104" s="5" t="str">
        <f>L61</f>
        <v>Frank Energy (Low)</v>
      </c>
      <c r="M104" s="5" t="str">
        <f t="shared" ref="M104:X104" si="115">M61</f>
        <v>Genesis Energy Basic (Low)</v>
      </c>
      <c r="N104" s="5" t="str">
        <f t="shared" si="115"/>
        <v>Genesis Energy Plus (Low)</v>
      </c>
      <c r="O104" s="5" t="str">
        <f t="shared" si="115"/>
        <v>Globug (Low)</v>
      </c>
      <c r="P104" s="5" t="str">
        <f t="shared" si="115"/>
        <v>Mercury Open Term (Low)</v>
      </c>
      <c r="Q104" s="5" t="str">
        <f t="shared" si="115"/>
        <v>Mercury 1 Year Fixed (Low)</v>
      </c>
      <c r="R104" s="5" t="str">
        <f t="shared" si="115"/>
        <v>Meridian 2- year contract (Low)</v>
      </c>
      <c r="S104" s="5" t="str">
        <f t="shared" si="115"/>
        <v>Meridian No Fixed Term (Low)</v>
      </c>
      <c r="T104" s="5" t="str">
        <f t="shared" si="115"/>
        <v>Nova Energy (Low)</v>
      </c>
      <c r="U104" s="5" t="str">
        <f t="shared" si="115"/>
        <v>Octopus Fixed (Low)</v>
      </c>
      <c r="V104" s="5" t="str">
        <f t="shared" si="115"/>
        <v>Octopus Flexi (Low)</v>
      </c>
      <c r="W104" s="5" t="str">
        <f t="shared" si="115"/>
        <v>Powershop (Low)</v>
      </c>
      <c r="X104" s="5" t="str">
        <f t="shared" si="115"/>
        <v>Slingshot (Low)</v>
      </c>
      <c r="Y104" s="76"/>
      <c r="Z104" s="5" t="str">
        <f>Z61</f>
        <v>Contact Broadband Bundle (Low)</v>
      </c>
      <c r="AA104" s="5" t="str">
        <f t="shared" ref="AA104:AB104" si="116">AA61</f>
        <v>Mercury Broadband Bundle (Low)</v>
      </c>
      <c r="AB104" s="5" t="str">
        <f t="shared" si="116"/>
        <v>2degrees Bundle (Low)</v>
      </c>
      <c r="AC104" s="5" t="str">
        <f>AC61</f>
        <v>Electric Kiwi - Prepay 300 (Low)</v>
      </c>
      <c r="AD104" s="76"/>
      <c r="AE104" s="5" t="str">
        <f>AE61</f>
        <v>Contact Dream Charge (Low)</v>
      </c>
    </row>
    <row r="105" spans="1:31" x14ac:dyDescent="0.3">
      <c r="A105" s="86"/>
      <c r="B105" s="86"/>
      <c r="C105" s="86"/>
      <c r="D105" s="5" t="s">
        <v>76</v>
      </c>
      <c r="E105" s="6">
        <f>E83</f>
        <v>2336.3133199999997</v>
      </c>
      <c r="F105" s="6">
        <f t="shared" ref="F105:I105" si="117">F83</f>
        <v>2446.6323231999995</v>
      </c>
      <c r="G105" s="6">
        <f t="shared" si="117"/>
        <v>2455.4195881999995</v>
      </c>
      <c r="H105" s="6">
        <f t="shared" si="117"/>
        <v>2809.5148599999998</v>
      </c>
      <c r="I105" s="6">
        <f t="shared" si="117"/>
        <v>2589.3019119999999</v>
      </c>
      <c r="J105" s="6">
        <f>J83</f>
        <v>2130.32348</v>
      </c>
      <c r="K105" s="6">
        <f>K83</f>
        <v>2137.2225047999996</v>
      </c>
      <c r="L105" s="6">
        <f>L83</f>
        <v>2115.5675999999999</v>
      </c>
      <c r="M105" s="6">
        <f t="shared" ref="M105:AB105" si="118">M83</f>
        <v>2213.6579999999999</v>
      </c>
      <c r="N105" s="6">
        <f t="shared" si="118"/>
        <v>2288.1884399999999</v>
      </c>
      <c r="O105" s="6">
        <f t="shared" si="118"/>
        <v>2325.4823999999999</v>
      </c>
      <c r="P105" s="6">
        <f t="shared" si="118"/>
        <v>2369.8275399999998</v>
      </c>
      <c r="Q105" s="6">
        <f t="shared" si="118"/>
        <v>2169.8275399999998</v>
      </c>
      <c r="R105" s="6">
        <f t="shared" si="118"/>
        <v>2191.89788</v>
      </c>
      <c r="S105" s="6">
        <f t="shared" si="118"/>
        <v>2227.7571999999996</v>
      </c>
      <c r="T105" s="6">
        <f t="shared" si="118"/>
        <v>2457.2914799999999</v>
      </c>
      <c r="U105" s="6">
        <f t="shared" si="118"/>
        <v>2455.9836080000005</v>
      </c>
      <c r="V105" s="6">
        <f t="shared" si="118"/>
        <v>2586.1168720000001</v>
      </c>
      <c r="W105" s="6">
        <f t="shared" si="118"/>
        <v>1994.1129999999998</v>
      </c>
      <c r="X105" s="6">
        <f t="shared" si="118"/>
        <v>2782.54</v>
      </c>
      <c r="Y105" s="78"/>
      <c r="Z105" s="6">
        <f t="shared" si="118"/>
        <v>2336.3133199999997</v>
      </c>
      <c r="AA105" s="6">
        <f t="shared" si="118"/>
        <v>2372.2797999999998</v>
      </c>
      <c r="AB105" s="6">
        <f t="shared" si="118"/>
        <v>2782.54</v>
      </c>
      <c r="AC105" s="6">
        <f>AC83</f>
        <v>2172.8293199999998</v>
      </c>
      <c r="AD105" s="76"/>
      <c r="AE105" s="6">
        <f>AE83</f>
        <v>2097.299712</v>
      </c>
    </row>
    <row r="106" spans="1:31" x14ac:dyDescent="0.3">
      <c r="A106" s="86"/>
      <c r="B106" s="86"/>
      <c r="C106" s="86"/>
      <c r="D106" s="5" t="s">
        <v>77</v>
      </c>
      <c r="E106" s="5" t="str">
        <f>E62</f>
        <v>Open</v>
      </c>
      <c r="F106" s="5" t="str">
        <f t="shared" ref="F106:I106" si="119">F62</f>
        <v>Open (prices fixed for 12 months)</v>
      </c>
      <c r="G106" s="5" t="str">
        <f t="shared" si="119"/>
        <v>Open</v>
      </c>
      <c r="H106" s="5" t="str">
        <f t="shared" si="119"/>
        <v>Open</v>
      </c>
      <c r="I106" s="5" t="str">
        <f t="shared" si="119"/>
        <v>Open</v>
      </c>
      <c r="J106" s="5" t="str">
        <f>J62</f>
        <v>Open</v>
      </c>
      <c r="K106" s="5" t="str">
        <f>K62</f>
        <v>Open</v>
      </c>
      <c r="L106" s="5" t="str">
        <f>L62</f>
        <v>Open</v>
      </c>
      <c r="M106" s="5" t="str">
        <f t="shared" ref="M106:AB106" si="120">M62</f>
        <v>Fixed (12 months)</v>
      </c>
      <c r="N106" s="5" t="str">
        <f t="shared" si="120"/>
        <v>Open or Fixed</v>
      </c>
      <c r="O106" s="5" t="str">
        <f t="shared" si="120"/>
        <v>Open</v>
      </c>
      <c r="P106" s="5" t="str">
        <f t="shared" si="120"/>
        <v>Open</v>
      </c>
      <c r="Q106" s="5" t="str">
        <f t="shared" si="120"/>
        <v>Fixed (12 months)</v>
      </c>
      <c r="R106" s="5" t="str">
        <f t="shared" si="120"/>
        <v>Fixed (24 months)</v>
      </c>
      <c r="S106" s="5" t="str">
        <f t="shared" si="120"/>
        <v>Open</v>
      </c>
      <c r="T106" s="5" t="str">
        <f t="shared" si="120"/>
        <v>Open</v>
      </c>
      <c r="U106" s="5" t="str">
        <f t="shared" si="120"/>
        <v>Open (prices fixed for 12 months)</v>
      </c>
      <c r="V106" s="5" t="str">
        <f t="shared" si="120"/>
        <v>Open</v>
      </c>
      <c r="W106" s="5" t="str">
        <f t="shared" si="120"/>
        <v>Open</v>
      </c>
      <c r="X106" s="5" t="str">
        <f t="shared" si="120"/>
        <v>Fixed 12 months</v>
      </c>
      <c r="Y106" s="76"/>
      <c r="Z106" s="5" t="str">
        <f t="shared" si="120"/>
        <v>Open</v>
      </c>
      <c r="AA106" s="5" t="str">
        <f t="shared" si="120"/>
        <v>Fixed (12 months)</v>
      </c>
      <c r="AB106" s="5" t="str">
        <f t="shared" si="120"/>
        <v>Open / Fixed</v>
      </c>
      <c r="AC106" s="5" t="str">
        <f>AC62</f>
        <v>Open</v>
      </c>
      <c r="AD106" s="76"/>
      <c r="AE106" s="5" t="str">
        <f>AE62</f>
        <v>Open</v>
      </c>
    </row>
    <row r="107" spans="1:31" x14ac:dyDescent="0.3">
      <c r="A107" s="86"/>
      <c r="B107" s="86"/>
      <c r="C107" s="86"/>
      <c r="D107" s="5" t="s">
        <v>118</v>
      </c>
      <c r="E107" s="5" t="str">
        <f>E78</f>
        <v>.</v>
      </c>
      <c r="F107" s="5" t="str">
        <f t="shared" ref="F107:AB107" si="121">F78</f>
        <v>.</v>
      </c>
      <c r="G107" s="5" t="str">
        <f t="shared" si="121"/>
        <v>.</v>
      </c>
      <c r="H107" s="5" t="str">
        <f t="shared" si="121"/>
        <v>.</v>
      </c>
      <c r="I107" s="5" t="str">
        <f t="shared" si="121"/>
        <v>.</v>
      </c>
      <c r="J107" s="5" t="str">
        <f t="shared" si="121"/>
        <v>.</v>
      </c>
      <c r="K107" s="5" t="str">
        <f t="shared" si="121"/>
        <v>.</v>
      </c>
      <c r="L107" s="5" t="str">
        <f t="shared" si="121"/>
        <v>.</v>
      </c>
      <c r="M107" s="5" t="str">
        <f t="shared" si="121"/>
        <v>.</v>
      </c>
      <c r="N107" s="5" t="str">
        <f t="shared" si="121"/>
        <v>DISC-03</v>
      </c>
      <c r="O107" s="5" t="str">
        <f t="shared" si="121"/>
        <v>.</v>
      </c>
      <c r="P107" s="5" t="str">
        <f t="shared" si="121"/>
        <v>.</v>
      </c>
      <c r="Q107" s="5" t="str">
        <f t="shared" si="121"/>
        <v>DISC-04</v>
      </c>
      <c r="R107" s="5" t="str">
        <f t="shared" si="121"/>
        <v>DISC-07</v>
      </c>
      <c r="S107" s="5" t="str">
        <f t="shared" si="121"/>
        <v>DISC-10</v>
      </c>
      <c r="T107" s="5" t="str">
        <f t="shared" si="121"/>
        <v>.</v>
      </c>
      <c r="U107" s="5" t="str">
        <f t="shared" si="121"/>
        <v>.</v>
      </c>
      <c r="V107" s="5" t="str">
        <f t="shared" si="121"/>
        <v>.</v>
      </c>
      <c r="W107" s="5" t="str">
        <f t="shared" si="121"/>
        <v>DISC-08</v>
      </c>
      <c r="X107" s="5" t="str">
        <f t="shared" si="121"/>
        <v>BUND-02</v>
      </c>
      <c r="Y107" s="76"/>
      <c r="Z107" s="5" t="str">
        <f t="shared" si="121"/>
        <v>BUND-05</v>
      </c>
      <c r="AA107" s="5" t="str">
        <f t="shared" si="121"/>
        <v>BUND-04</v>
      </c>
      <c r="AB107" s="5" t="str">
        <f t="shared" si="121"/>
        <v>BUND-06</v>
      </c>
      <c r="AC107" s="5" t="str">
        <f>AC78</f>
        <v>BUND-07</v>
      </c>
      <c r="AD107" s="76"/>
      <c r="AE107" s="5" t="str">
        <f>AE78</f>
        <v>.</v>
      </c>
    </row>
    <row r="108" spans="1:31" x14ac:dyDescent="0.3">
      <c r="A108" s="98" t="s">
        <v>188</v>
      </c>
      <c r="B108" s="98"/>
      <c r="C108" s="98"/>
      <c r="D108" s="72" t="s">
        <v>195</v>
      </c>
      <c r="E108" s="10">
        <f>VLOOKUP(E61,'Plans terms &amp; discounts'!$A:$G,6,FALSE)</f>
        <v>0</v>
      </c>
      <c r="F108" s="10">
        <f>VLOOKUP(F61,'Plans terms &amp; discounts'!$A:$G,6,FALSE)</f>
        <v>0</v>
      </c>
      <c r="G108" s="10">
        <f>VLOOKUP(G61,'Plans terms &amp; discounts'!$A:$G,6,FALSE)</f>
        <v>0</v>
      </c>
      <c r="H108" s="10">
        <f>VLOOKUP(H61,'Plans terms &amp; discounts'!$A:$G,6,FALSE)</f>
        <v>0</v>
      </c>
      <c r="I108" s="10">
        <f>VLOOKUP(I61,'Plans terms &amp; discounts'!$A:$G,6,FALSE)</f>
        <v>0</v>
      </c>
      <c r="J108" s="10">
        <f>VLOOKUP(J61,'Plans terms &amp; discounts'!$A:$G,6,FALSE)</f>
        <v>0</v>
      </c>
      <c r="K108" s="10">
        <f>VLOOKUP(K61,'Plans terms &amp; discounts'!$A:$G,6,FALSE)</f>
        <v>0</v>
      </c>
      <c r="L108" s="10">
        <f>VLOOKUP(L61,'Plans terms &amp; discounts'!$A:$G,6,FALSE)</f>
        <v>0</v>
      </c>
      <c r="M108" s="29">
        <f>VLOOKUP(M61,'Plans terms &amp; discounts'!$A:$G,6,FALSE)</f>
        <v>0.02</v>
      </c>
      <c r="N108" s="29">
        <f>VLOOKUP(N61,'Plans terms &amp; discounts'!$A:$G,6,FALSE)</f>
        <v>0.03</v>
      </c>
      <c r="O108" s="10">
        <f>VLOOKUP(O61,'Plans terms &amp; discounts'!$A:$G,6,FALSE)</f>
        <v>0</v>
      </c>
      <c r="P108" s="10">
        <f>VLOOKUP(P61,'Plans terms &amp; discounts'!$A:$G,6,FALSE)</f>
        <v>0</v>
      </c>
      <c r="Q108" s="10">
        <f>VLOOKUP(Q61,'Plans terms &amp; discounts'!$A:$G,6,FALSE)</f>
        <v>0</v>
      </c>
      <c r="R108" s="10">
        <f>VLOOKUP(R61,'Plans terms &amp; discounts'!$A:$G,6,FALSE)</f>
        <v>0</v>
      </c>
      <c r="S108" s="10">
        <f>VLOOKUP(S61,'Plans terms &amp; discounts'!$A:$G,6,FALSE)</f>
        <v>0</v>
      </c>
      <c r="T108" s="10">
        <f>VLOOKUP(T61,'Plans terms &amp; discounts'!$A:$G,6,FALSE)</f>
        <v>0</v>
      </c>
      <c r="U108" s="10">
        <f>VLOOKUP(U61,'Plans terms &amp; discounts'!$A:$G,6,FALSE)</f>
        <v>0</v>
      </c>
      <c r="V108" s="10">
        <f>VLOOKUP(V61,'Plans terms &amp; discounts'!$A:$G,6,FALSE)</f>
        <v>0</v>
      </c>
      <c r="W108" s="10">
        <f>VLOOKUP(W61,'Plans terms &amp; discounts'!$A:$G,6,FALSE)</f>
        <v>0</v>
      </c>
      <c r="X108" s="10">
        <f>VLOOKUP(X61,'Plans terms &amp; discounts'!$A:$G,6,FALSE)</f>
        <v>0</v>
      </c>
      <c r="Y108" s="76"/>
      <c r="Z108" s="10">
        <f>VLOOKUP(Z61,'Plans terms &amp; discounts'!$A:$G,6,FALSE)</f>
        <v>0</v>
      </c>
      <c r="AA108" s="10">
        <f>VLOOKUP(AA61,'Plans terms &amp; discounts'!$A:$G,6,FALSE)</f>
        <v>0</v>
      </c>
      <c r="AB108" s="10">
        <f>VLOOKUP(AB61,'Plans terms &amp; discounts'!$A:$G,6,FALSE)</f>
        <v>0</v>
      </c>
      <c r="AC108" s="10">
        <f>VLOOKUP(AC61,'Plans terms &amp; discounts'!$A:$G,6,FALSE)</f>
        <v>0</v>
      </c>
      <c r="AD108" s="76"/>
      <c r="AE108" s="10">
        <f>VLOOKUP(AE61,'Plans terms &amp; discounts'!$A:$G,6,FALSE)</f>
        <v>0</v>
      </c>
    </row>
    <row r="109" spans="1:31" x14ac:dyDescent="0.3">
      <c r="A109" s="98"/>
      <c r="B109" s="98"/>
      <c r="C109" s="98"/>
      <c r="D109" s="11" t="s">
        <v>196</v>
      </c>
      <c r="E109" s="11">
        <f>VLOOKUP(E61,'Plans terms &amp; discounts'!$A:$G,7,FALSE)</f>
        <v>0</v>
      </c>
      <c r="F109" s="11">
        <f>VLOOKUP(F61,'Plans terms &amp; discounts'!$A:$G,7,FALSE)</f>
        <v>0</v>
      </c>
      <c r="G109" s="11">
        <f>VLOOKUP(G61,'Plans terms &amp; discounts'!$A:$G,7,FALSE)</f>
        <v>0</v>
      </c>
      <c r="H109" s="11">
        <f>VLOOKUP(H61,'Plans terms &amp; discounts'!$A:$G,7,FALSE)</f>
        <v>0</v>
      </c>
      <c r="I109" s="11">
        <f>VLOOKUP(I61,'Plans terms &amp; discounts'!$A:$G,7,FALSE)</f>
        <v>0</v>
      </c>
      <c r="J109" s="11">
        <f>VLOOKUP(J61,'Plans terms &amp; discounts'!$A:$G,7,FALSE)</f>
        <v>50</v>
      </c>
      <c r="K109" s="11">
        <f>VLOOKUP(K61,'Plans terms &amp; discounts'!$A:$G,7,FALSE)</f>
        <v>50</v>
      </c>
      <c r="L109" s="11">
        <f>VLOOKUP(L61,'Plans terms &amp; discounts'!$A:$G,7,FALSE)</f>
        <v>0</v>
      </c>
      <c r="M109" s="11">
        <f>VLOOKUP(M61,'Plans terms &amp; discounts'!$A:$G,7,FALSE)</f>
        <v>100</v>
      </c>
      <c r="N109" s="11">
        <f>VLOOKUP(N61,'Plans terms &amp; discounts'!$A:$G,7,FALSE)</f>
        <v>0</v>
      </c>
      <c r="O109" s="11">
        <f>VLOOKUP(O61,'Plans terms &amp; discounts'!$A:$G,7,FALSE)</f>
        <v>0</v>
      </c>
      <c r="P109" s="11">
        <f>VLOOKUP(P61,'Plans terms &amp; discounts'!$A:$G,7,FALSE)</f>
        <v>0</v>
      </c>
      <c r="Q109" s="11">
        <f>VLOOKUP(Q61,'Plans terms &amp; discounts'!$A:$G,7,FALSE)</f>
        <v>0</v>
      </c>
      <c r="R109" s="11">
        <f>VLOOKUP(R61,'Plans terms &amp; discounts'!$A:$G,7,FALSE)</f>
        <v>0</v>
      </c>
      <c r="S109" s="11">
        <f>VLOOKUP(S61,'Plans terms &amp; discounts'!$A:$G,7,FALSE)</f>
        <v>0</v>
      </c>
      <c r="T109" s="11">
        <f>VLOOKUP(T61,'Plans terms &amp; discounts'!$A:$G,7,FALSE)</f>
        <v>0</v>
      </c>
      <c r="U109" s="11">
        <f>VLOOKUP(U61,'Plans terms &amp; discounts'!$A:$G,7,FALSE)</f>
        <v>0</v>
      </c>
      <c r="V109" s="11">
        <f>VLOOKUP(V61,'Plans terms &amp; discounts'!$A:$G,7,FALSE)</f>
        <v>0</v>
      </c>
      <c r="W109" s="11">
        <f>VLOOKUP(W61,'Plans terms &amp; discounts'!$A:$G,7,FALSE)</f>
        <v>0</v>
      </c>
      <c r="X109" s="11">
        <f>VLOOKUP(X61,'Plans terms &amp; discounts'!$A:$G,7,FALSE)</f>
        <v>0</v>
      </c>
      <c r="Y109" s="78"/>
      <c r="Z109" s="11">
        <f>VLOOKUP(Z61,'Plans terms &amp; discounts'!$A:$G,7,FALSE)</f>
        <v>0</v>
      </c>
      <c r="AA109" s="11">
        <f>VLOOKUP(AA61,'Plans terms &amp; discounts'!$A:$G,7,FALSE)</f>
        <v>0</v>
      </c>
      <c r="AB109" s="11">
        <f>VLOOKUP(AB61,'Plans terms &amp; discounts'!$A:$G,7,FALSE)</f>
        <v>0</v>
      </c>
      <c r="AC109" s="11">
        <f>VLOOKUP(AC61,'Plans terms &amp; discounts'!$A:$G,7,FALSE)</f>
        <v>0</v>
      </c>
      <c r="AD109" s="76"/>
      <c r="AE109" s="11">
        <f>VLOOKUP(AE61,'Plans terms &amp; discounts'!$A:$G,7,FALSE)</f>
        <v>0</v>
      </c>
    </row>
    <row r="110" spans="1:31" x14ac:dyDescent="0.3">
      <c r="A110" s="98"/>
      <c r="B110" s="98"/>
      <c r="C110" s="98"/>
      <c r="D110" s="11" t="s">
        <v>197</v>
      </c>
      <c r="E110" s="11">
        <f t="shared" ref="E110:L110" si="122">E105-(E105*E108)-E109</f>
        <v>2336.3133199999997</v>
      </c>
      <c r="F110" s="11">
        <f t="shared" si="122"/>
        <v>2446.6323231999995</v>
      </c>
      <c r="G110" s="11">
        <f t="shared" si="122"/>
        <v>2455.4195881999995</v>
      </c>
      <c r="H110" s="11">
        <f t="shared" si="122"/>
        <v>2809.5148599999998</v>
      </c>
      <c r="I110" s="11">
        <f t="shared" si="122"/>
        <v>2589.3019119999999</v>
      </c>
      <c r="J110" s="11">
        <f t="shared" si="122"/>
        <v>2080.32348</v>
      </c>
      <c r="K110" s="11">
        <f t="shared" si="122"/>
        <v>2087.2225047999996</v>
      </c>
      <c r="L110" s="11">
        <f t="shared" si="122"/>
        <v>2115.5675999999999</v>
      </c>
      <c r="M110" s="11">
        <f>M105-(M105*M108)-M109</f>
        <v>2069.3848399999997</v>
      </c>
      <c r="N110" s="11">
        <f>N105-(N105*N108)-N109</f>
        <v>2219.5427867999997</v>
      </c>
      <c r="O110" s="11">
        <f t="shared" ref="O110:AB110" si="123">O105-(O105*O108)-O109</f>
        <v>2325.4823999999999</v>
      </c>
      <c r="P110" s="11">
        <f t="shared" si="123"/>
        <v>2369.8275399999998</v>
      </c>
      <c r="Q110" s="11">
        <f t="shared" si="123"/>
        <v>2169.8275399999998</v>
      </c>
      <c r="R110" s="11">
        <f t="shared" si="123"/>
        <v>2191.89788</v>
      </c>
      <c r="S110" s="11">
        <f t="shared" si="123"/>
        <v>2227.7571999999996</v>
      </c>
      <c r="T110" s="11">
        <f t="shared" si="123"/>
        <v>2457.2914799999999</v>
      </c>
      <c r="U110" s="11">
        <f t="shared" si="123"/>
        <v>2455.9836080000005</v>
      </c>
      <c r="V110" s="11">
        <f t="shared" si="123"/>
        <v>2586.1168720000001</v>
      </c>
      <c r="W110" s="11">
        <f t="shared" si="123"/>
        <v>1994.1129999999998</v>
      </c>
      <c r="X110" s="11">
        <f t="shared" si="123"/>
        <v>2782.54</v>
      </c>
      <c r="Y110" s="78"/>
      <c r="Z110" s="11">
        <f t="shared" si="123"/>
        <v>2336.3133199999997</v>
      </c>
      <c r="AA110" s="11">
        <f t="shared" si="123"/>
        <v>2372.2797999999998</v>
      </c>
      <c r="AB110" s="11">
        <f t="shared" si="123"/>
        <v>2782.54</v>
      </c>
      <c r="AC110" s="11">
        <f>AC105-(AC105*AC108)-AC109</f>
        <v>2172.8293199999998</v>
      </c>
      <c r="AD110" s="76"/>
      <c r="AE110" s="11">
        <f>AE105-(AE105*AE108)-AE109</f>
        <v>2097.299712</v>
      </c>
    </row>
    <row r="112" spans="1:31" x14ac:dyDescent="0.3">
      <c r="J112" s="41">
        <f>J99/1.15</f>
        <v>1852.4552000000001</v>
      </c>
      <c r="K112" s="41">
        <f>K99/1.15</f>
        <v>1858.4543519999997</v>
      </c>
      <c r="Y112" s="41"/>
    </row>
    <row r="113" spans="25:25" x14ac:dyDescent="0.3">
      <c r="Y113" s="41"/>
    </row>
  </sheetData>
  <mergeCells count="27">
    <mergeCell ref="B1:C1"/>
    <mergeCell ref="A2:A18"/>
    <mergeCell ref="B2:C3"/>
    <mergeCell ref="B4:C6"/>
    <mergeCell ref="C8:C14"/>
    <mergeCell ref="C15:C18"/>
    <mergeCell ref="A20:A23"/>
    <mergeCell ref="A25:A41"/>
    <mergeCell ref="C25:C26"/>
    <mergeCell ref="C27:C34"/>
    <mergeCell ref="C35:C36"/>
    <mergeCell ref="C37:C41"/>
    <mergeCell ref="A44:C47"/>
    <mergeCell ref="A48:C50"/>
    <mergeCell ref="A62:A78"/>
    <mergeCell ref="B62:C63"/>
    <mergeCell ref="B64:C66"/>
    <mergeCell ref="C68:C74"/>
    <mergeCell ref="C75:C78"/>
    <mergeCell ref="A104:C107"/>
    <mergeCell ref="A108:C110"/>
    <mergeCell ref="A80:A83"/>
    <mergeCell ref="A85:A101"/>
    <mergeCell ref="C85:C86"/>
    <mergeCell ref="C87:C94"/>
    <mergeCell ref="C95:C96"/>
    <mergeCell ref="C97:C101"/>
  </mergeCells>
  <dataValidations count="1">
    <dataValidation type="list" allowBlank="1" showInputMessage="1" showErrorMessage="1" sqref="F3:AC3 F63:AC63 AE63 AE3" xr:uid="{494DF501-4E60-4E75-BB3E-BB0BD5FDE5C0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4AB4C3-470B-4B90-859D-BCF912438616}">
          <x14:formula1>
            <xm:f>dropdowns!$B$1:$B$3</xm:f>
          </x14:formula1>
          <xm:sqref>E3 E63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FAE2F-A41B-4B42-8AEC-78D52EB24913}">
  <sheetPr>
    <tabColor theme="7" tint="0.59999389629810485"/>
  </sheetPr>
  <dimension ref="A1:AD110"/>
  <sheetViews>
    <sheetView zoomScale="60" zoomScaleNormal="60" workbookViewId="0">
      <pane xSplit="4" ySplit="1" topLeftCell="E2" activePane="bottomRight" state="frozen"/>
      <selection activeCell="Y32" sqref="Y32"/>
      <selection pane="topRight" activeCell="Y32" sqref="Y32"/>
      <selection pane="bottomLeft" activeCell="Y32" sqref="Y32"/>
      <selection pane="bottomRight" activeCell="Y1" sqref="Y1:Y104857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6640625" customWidth="1"/>
    <col min="5" max="5" width="30.33203125" bestFit="1" customWidth="1"/>
    <col min="6" max="25" width="27.88671875" customWidth="1"/>
    <col min="26" max="26" width="32.6640625" bestFit="1" customWidth="1"/>
    <col min="27" max="28" width="27.88671875" customWidth="1"/>
    <col min="29" max="29" width="31.6640625" customWidth="1"/>
    <col min="30" max="30" width="20.44140625" customWidth="1"/>
  </cols>
  <sheetData>
    <row r="1" spans="1:30" x14ac:dyDescent="0.3">
      <c r="A1" s="4"/>
      <c r="B1" s="91" t="s">
        <v>135</v>
      </c>
      <c r="C1" s="91"/>
      <c r="D1" s="4"/>
      <c r="E1" s="23" t="s">
        <v>0</v>
      </c>
      <c r="F1" s="40" t="s">
        <v>206</v>
      </c>
      <c r="G1" s="40" t="s">
        <v>205</v>
      </c>
      <c r="H1" s="23" t="s">
        <v>63</v>
      </c>
      <c r="I1" s="23" t="s">
        <v>65</v>
      </c>
      <c r="J1" s="23" t="s">
        <v>66</v>
      </c>
      <c r="K1" s="23" t="s">
        <v>1</v>
      </c>
      <c r="L1" s="23" t="s">
        <v>67</v>
      </c>
      <c r="M1" s="23" t="s">
        <v>68</v>
      </c>
      <c r="N1" s="23" t="s">
        <v>41</v>
      </c>
      <c r="O1" s="23" t="s">
        <v>69</v>
      </c>
      <c r="P1" t="s">
        <v>170</v>
      </c>
      <c r="Q1" t="s">
        <v>172</v>
      </c>
      <c r="R1" s="23" t="s">
        <v>99</v>
      </c>
      <c r="S1" s="23" t="s">
        <v>98</v>
      </c>
      <c r="T1" s="23" t="s">
        <v>70</v>
      </c>
      <c r="U1" s="23" t="s">
        <v>74</v>
      </c>
      <c r="V1" s="23" t="s">
        <v>105</v>
      </c>
      <c r="W1" s="23" t="s">
        <v>71</v>
      </c>
      <c r="X1" s="23" t="s">
        <v>75</v>
      </c>
      <c r="Y1" s="76"/>
      <c r="Z1" s="60" t="s">
        <v>176</v>
      </c>
      <c r="AA1" t="s">
        <v>178</v>
      </c>
      <c r="AB1" s="23" t="s">
        <v>184</v>
      </c>
      <c r="AC1" s="23" t="s">
        <v>190</v>
      </c>
      <c r="AD1" s="76"/>
    </row>
    <row r="2" spans="1:30" ht="15.6" x14ac:dyDescent="0.3">
      <c r="A2" s="87" t="s">
        <v>84</v>
      </c>
      <c r="B2" s="88" t="s">
        <v>92</v>
      </c>
      <c r="C2" s="88"/>
      <c r="D2" s="1" t="s">
        <v>94</v>
      </c>
      <c r="E2" s="30" t="str">
        <f>VLOOKUP(E1,'Plans terms &amp; discounts'!$A:$B,2,FALSE)</f>
        <v>Open</v>
      </c>
      <c r="F2" s="30" t="str">
        <f>VLOOKUP(F1,'Plans terms &amp; discounts'!$A:$B,2,FALSE)</f>
        <v>Open (prices fixed for 12 months)</v>
      </c>
      <c r="G2" s="30" t="str">
        <f>VLOOKUP(G1,'Plans terms &amp; discounts'!$A:$B,2,FALSE)</f>
        <v>Open</v>
      </c>
      <c r="H2" s="30" t="str">
        <f>VLOOKUP(H1,'Plans terms &amp; discounts'!$A:$B,2,FALSE)</f>
        <v>Open</v>
      </c>
      <c r="I2" s="30" t="str">
        <f>VLOOKUP(I1,'Plans terms &amp; discounts'!$A:$B,2,FALSE)</f>
        <v>Open</v>
      </c>
      <c r="J2" s="30" t="str">
        <f>VLOOKUP(J1,'Plans terms &amp; discounts'!$A:$B,2,FALSE)</f>
        <v>Open</v>
      </c>
      <c r="K2" s="30" t="str">
        <f>VLOOKUP(K1,'Plans terms &amp; discounts'!$A:$B,2,FALSE)</f>
        <v>Open</v>
      </c>
      <c r="L2" s="30" t="str">
        <f>VLOOKUP(L1,'Plans terms &amp; discounts'!$A:$B,2,FALSE)</f>
        <v>Open</v>
      </c>
      <c r="M2" s="30" t="str">
        <f>VLOOKUP(M1,'Plans terms &amp; discounts'!$A:$B,2,FALSE)</f>
        <v>Fixed (12 months)</v>
      </c>
      <c r="N2" s="30" t="str">
        <f>VLOOKUP(N1,'Plans terms &amp; discounts'!$A:$B,2,FALSE)</f>
        <v>Open or Fixed</v>
      </c>
      <c r="O2" s="30" t="str">
        <f>VLOOKUP(O1,'Plans terms &amp; discounts'!$A:$B,2,FALSE)</f>
        <v>Open</v>
      </c>
      <c r="P2" s="30" t="str">
        <f>VLOOKUP(P1,'Plans terms &amp; discounts'!$A:$B,2,FALSE)</f>
        <v>Open</v>
      </c>
      <c r="Q2" s="30" t="str">
        <f>VLOOKUP(Q1,'Plans terms &amp; discounts'!$A:$B,2,FALSE)</f>
        <v>Fixed (12 months)</v>
      </c>
      <c r="R2" s="30" t="str">
        <f>VLOOKUP(R1,'Plans terms &amp; discounts'!$A:$B,2,FALSE)</f>
        <v>Fixed (24 months)</v>
      </c>
      <c r="S2" s="30" t="str">
        <f>VLOOKUP(S1,'Plans terms &amp; discounts'!$A:$B,2,FALSE)</f>
        <v>Open</v>
      </c>
      <c r="T2" s="30" t="str">
        <f>VLOOKUP(T1,'Plans terms &amp; discounts'!$A:$B,2,FALSE)</f>
        <v>Open</v>
      </c>
      <c r="U2" s="30" t="str">
        <f>VLOOKUP(U1,'Plans terms &amp; discounts'!$A:$B,2,FALSE)</f>
        <v>Open (prices fixed for 12 months)</v>
      </c>
      <c r="V2" s="30" t="str">
        <f>VLOOKUP(V1,'Plans terms &amp; discounts'!$A:$B,2,FALSE)</f>
        <v>Open</v>
      </c>
      <c r="W2" s="30" t="str">
        <f>VLOOKUP(W1,'Plans terms &amp; discounts'!$A:$B,2,FALSE)</f>
        <v>Open</v>
      </c>
      <c r="X2" s="30" t="str">
        <f>VLOOKUP(X1,'Plans terms &amp; discounts'!$A:$B,2,FALSE)</f>
        <v>Fixed 12 months</v>
      </c>
      <c r="Y2" s="76"/>
      <c r="Z2" s="30" t="str">
        <f>VLOOKUP(Z1,'Plans terms &amp; discounts'!$A:$B,2,FALSE)</f>
        <v>Open</v>
      </c>
      <c r="AA2" s="30" t="str">
        <f>VLOOKUP(AA1,'Plans terms &amp; discounts'!$A:$B,2,FALSE)</f>
        <v>Fixed (12 months)</v>
      </c>
      <c r="AB2" s="30" t="str">
        <f>VLOOKUP(AB1,'Plans terms &amp; discounts'!$A:$B,2,FALSE)</f>
        <v>Open / Fixed</v>
      </c>
      <c r="AC2" s="30" t="str">
        <f>VLOOKUP(AC1,'Plans terms &amp; discounts'!$A:$B,2,FALSE)</f>
        <v>Open</v>
      </c>
      <c r="AD2" s="76"/>
    </row>
    <row r="3" spans="1:30" ht="15.6" x14ac:dyDescent="0.3">
      <c r="A3" s="87"/>
      <c r="B3" s="88"/>
      <c r="C3" s="88"/>
      <c r="D3" s="1" t="s">
        <v>3</v>
      </c>
      <c r="E3" s="30" t="s">
        <v>96</v>
      </c>
      <c r="F3" s="30" t="s">
        <v>4</v>
      </c>
      <c r="G3" s="30" t="s">
        <v>4</v>
      </c>
      <c r="H3" s="30" t="s">
        <v>96</v>
      </c>
      <c r="I3" s="30" t="s">
        <v>95</v>
      </c>
      <c r="J3" s="30" t="s">
        <v>96</v>
      </c>
      <c r="K3" s="30" t="s">
        <v>4</v>
      </c>
      <c r="L3" s="30" t="s">
        <v>96</v>
      </c>
      <c r="M3" s="30" t="s">
        <v>96</v>
      </c>
      <c r="N3" s="30" t="s">
        <v>96</v>
      </c>
      <c r="O3" s="30" t="s">
        <v>96</v>
      </c>
      <c r="P3" s="30" t="s">
        <v>96</v>
      </c>
      <c r="Q3" s="30" t="s">
        <v>96</v>
      </c>
      <c r="R3" s="30" t="s">
        <v>96</v>
      </c>
      <c r="S3" s="30" t="s">
        <v>96</v>
      </c>
      <c r="T3" s="30" t="s">
        <v>96</v>
      </c>
      <c r="U3" s="30" t="s">
        <v>95</v>
      </c>
      <c r="V3" s="30" t="s">
        <v>95</v>
      </c>
      <c r="W3" s="30" t="s">
        <v>96</v>
      </c>
      <c r="X3" s="30" t="s">
        <v>96</v>
      </c>
      <c r="Y3" s="76"/>
      <c r="Z3" s="30" t="s">
        <v>96</v>
      </c>
      <c r="AA3" s="30" t="s">
        <v>96</v>
      </c>
      <c r="AB3" s="30" t="s">
        <v>96</v>
      </c>
      <c r="AC3" s="30" t="s">
        <v>96</v>
      </c>
      <c r="AD3" s="76"/>
    </row>
    <row r="4" spans="1:30" ht="15.75" customHeight="1" x14ac:dyDescent="0.3">
      <c r="A4" s="87"/>
      <c r="B4" s="97" t="s">
        <v>97</v>
      </c>
      <c r="C4" s="97"/>
      <c r="D4" s="53" t="s">
        <v>30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9">
        <v>2.1875</v>
      </c>
      <c r="P4" s="48"/>
      <c r="Q4" s="48"/>
      <c r="R4" s="48"/>
      <c r="S4" s="48"/>
      <c r="T4" s="48"/>
      <c r="U4" s="48"/>
      <c r="V4" s="48"/>
      <c r="W4" s="49">
        <v>2.2826</v>
      </c>
      <c r="X4" s="48"/>
      <c r="Y4" s="77"/>
      <c r="Z4" s="48"/>
      <c r="AA4" s="48"/>
      <c r="AB4" s="28"/>
      <c r="AC4" s="48"/>
      <c r="AD4" s="76"/>
    </row>
    <row r="5" spans="1:30" ht="15.6" x14ac:dyDescent="0.3">
      <c r="A5" s="87"/>
      <c r="B5" s="97"/>
      <c r="C5" s="97"/>
      <c r="D5" s="53" t="s">
        <v>31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8"/>
      <c r="Q5" s="48"/>
      <c r="R5" s="48"/>
      <c r="S5" s="48"/>
      <c r="T5" s="48"/>
      <c r="U5" s="48"/>
      <c r="V5" s="48"/>
      <c r="W5" s="49"/>
      <c r="X5" s="48"/>
      <c r="Y5" s="77"/>
      <c r="Z5" s="48"/>
      <c r="AA5" s="48"/>
      <c r="AB5" s="28"/>
      <c r="AC5" s="48"/>
      <c r="AD5" s="76"/>
    </row>
    <row r="6" spans="1:30" ht="15.6" x14ac:dyDescent="0.3">
      <c r="A6" s="87"/>
      <c r="B6" s="97"/>
      <c r="C6" s="97"/>
      <c r="D6" s="54" t="s">
        <v>32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>
        <v>0.20499999999999999</v>
      </c>
      <c r="P6" s="48"/>
      <c r="Q6" s="48"/>
      <c r="R6" s="48"/>
      <c r="S6" s="48"/>
      <c r="T6" s="48"/>
      <c r="U6" s="48"/>
      <c r="V6" s="48"/>
      <c r="W6" s="49">
        <v>0.1709</v>
      </c>
      <c r="X6" s="48"/>
      <c r="Y6" s="77"/>
      <c r="Z6" s="48"/>
      <c r="AA6" s="48"/>
      <c r="AB6" s="28"/>
      <c r="AC6" s="48"/>
      <c r="AD6" s="76"/>
    </row>
    <row r="7" spans="1:30" ht="15.6" x14ac:dyDescent="0.3">
      <c r="A7" s="87"/>
      <c r="B7" s="23"/>
      <c r="C7" s="25" t="s">
        <v>35</v>
      </c>
      <c r="D7" s="2" t="s">
        <v>6</v>
      </c>
      <c r="E7" s="31">
        <v>2.048</v>
      </c>
      <c r="F7" s="31">
        <v>2.0548999999999999</v>
      </c>
      <c r="G7" s="31">
        <v>2.0548999999999999</v>
      </c>
      <c r="H7" s="31">
        <v>1.99</v>
      </c>
      <c r="I7" s="31">
        <v>1.99</v>
      </c>
      <c r="J7" s="31">
        <v>2.1349</v>
      </c>
      <c r="K7" s="31">
        <v>2.1349</v>
      </c>
      <c r="L7" s="31">
        <v>1.1499999999999999</v>
      </c>
      <c r="M7" s="31">
        <v>1.82</v>
      </c>
      <c r="N7" s="31">
        <v>2.12</v>
      </c>
      <c r="O7" s="31">
        <f>O4/O26</f>
        <v>1.9021739130434785</v>
      </c>
      <c r="P7" s="31">
        <v>1.95</v>
      </c>
      <c r="Q7" s="31">
        <v>1.95</v>
      </c>
      <c r="R7" s="31">
        <v>1.8338000000000001</v>
      </c>
      <c r="S7" s="31">
        <v>1.7995000000000001</v>
      </c>
      <c r="T7" s="31">
        <v>2.2697699999999998</v>
      </c>
      <c r="U7" s="31">
        <v>2.0849000000000002</v>
      </c>
      <c r="V7" s="31">
        <v>2.0849000000000002</v>
      </c>
      <c r="W7" s="31">
        <f>W4/W26</f>
        <v>1.9848695652173913</v>
      </c>
      <c r="X7" s="31">
        <v>2.0348000000000002</v>
      </c>
      <c r="Y7" s="77"/>
      <c r="Z7" s="31">
        <v>1.81</v>
      </c>
      <c r="AA7" s="31">
        <v>1.95</v>
      </c>
      <c r="AB7" s="31">
        <v>2.0350000000000001</v>
      </c>
      <c r="AC7" s="31">
        <v>1.9</v>
      </c>
      <c r="AD7" s="76"/>
    </row>
    <row r="8" spans="1:30" ht="15.6" x14ac:dyDescent="0.3">
      <c r="A8" s="87"/>
      <c r="B8" s="23"/>
      <c r="C8" s="90" t="s">
        <v>7</v>
      </c>
      <c r="D8" s="2" t="s">
        <v>8</v>
      </c>
      <c r="E8" s="31">
        <v>1.6000000000000001E-3</v>
      </c>
      <c r="F8" s="31"/>
      <c r="G8" s="31"/>
      <c r="H8" s="31"/>
      <c r="I8" s="31"/>
      <c r="J8" s="31"/>
      <c r="K8" s="31"/>
      <c r="L8" s="31"/>
      <c r="M8" s="31"/>
      <c r="N8" s="31"/>
      <c r="O8" s="31">
        <f>O5/O26</f>
        <v>0</v>
      </c>
      <c r="P8" s="31"/>
      <c r="Q8" s="31"/>
      <c r="R8" s="31"/>
      <c r="S8" s="31"/>
      <c r="T8" s="31">
        <v>1.9E-3</v>
      </c>
      <c r="U8" s="31"/>
      <c r="V8" s="31"/>
      <c r="W8" s="31">
        <f>W5/W26</f>
        <v>0</v>
      </c>
      <c r="X8" s="31"/>
      <c r="Y8" s="77"/>
      <c r="Z8" s="31">
        <v>1.4E-3</v>
      </c>
      <c r="AA8" s="31"/>
      <c r="AB8" s="31"/>
      <c r="AC8" s="31"/>
      <c r="AD8" s="76"/>
    </row>
    <row r="9" spans="1:30" ht="15.75" customHeight="1" x14ac:dyDescent="0.3">
      <c r="A9" s="87"/>
      <c r="B9" s="23"/>
      <c r="C9" s="90"/>
      <c r="D9" s="1" t="s">
        <v>9</v>
      </c>
      <c r="E9" s="31">
        <v>0.17</v>
      </c>
      <c r="F9" s="31"/>
      <c r="G9" s="31"/>
      <c r="H9" s="31">
        <v>0.24790000000000001</v>
      </c>
      <c r="I9" s="31"/>
      <c r="J9" s="31">
        <v>0.1419</v>
      </c>
      <c r="K9" s="31"/>
      <c r="L9" s="31">
        <v>0.189</v>
      </c>
      <c r="M9" s="31">
        <v>0.16</v>
      </c>
      <c r="N9" s="31">
        <v>0.19</v>
      </c>
      <c r="O9" s="31">
        <f>O6/O26</f>
        <v>0.17826086956521739</v>
      </c>
      <c r="P9" s="31">
        <v>0.1739</v>
      </c>
      <c r="Q9" s="31">
        <v>0.1739</v>
      </c>
      <c r="R9" s="31">
        <v>0.18010000000000001</v>
      </c>
      <c r="S9" s="31">
        <v>0.1769</v>
      </c>
      <c r="T9" s="31">
        <v>0.17448</v>
      </c>
      <c r="U9" s="31"/>
      <c r="V9" s="31"/>
      <c r="W9" s="31">
        <f>W6/W26</f>
        <v>0.14860869565217391</v>
      </c>
      <c r="X9" s="31">
        <v>0.2331</v>
      </c>
      <c r="Y9" s="77"/>
      <c r="Z9" s="31">
        <v>0.15</v>
      </c>
      <c r="AA9" s="31">
        <v>0.1739</v>
      </c>
      <c r="AB9" s="31">
        <v>0.2331</v>
      </c>
      <c r="AC9" s="31">
        <v>0.15210000000000001</v>
      </c>
      <c r="AD9" s="76"/>
    </row>
    <row r="10" spans="1:30" ht="15.6" x14ac:dyDescent="0.3">
      <c r="A10" s="87"/>
      <c r="B10" s="3">
        <v>0.31</v>
      </c>
      <c r="C10" s="90"/>
      <c r="D10" s="35" t="s">
        <v>10</v>
      </c>
      <c r="E10" s="19"/>
      <c r="F10" s="19">
        <v>0.23980000000000001</v>
      </c>
      <c r="G10" s="19">
        <v>0.22489999999999999</v>
      </c>
      <c r="H10" s="19"/>
      <c r="I10" s="19"/>
      <c r="J10" s="19"/>
      <c r="K10" s="19">
        <v>0.1968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77"/>
      <c r="Z10" s="19"/>
      <c r="AA10" s="19"/>
      <c r="AB10" s="19"/>
      <c r="AC10" s="19"/>
      <c r="AD10" s="76"/>
    </row>
    <row r="11" spans="1:30" ht="15.6" x14ac:dyDescent="0.3">
      <c r="A11" s="87"/>
      <c r="B11" s="3">
        <v>0.69</v>
      </c>
      <c r="C11" s="90"/>
      <c r="D11" s="35" t="s">
        <v>11</v>
      </c>
      <c r="E11" s="19"/>
      <c r="F11" s="19">
        <v>0.14760000000000001</v>
      </c>
      <c r="G11" s="19">
        <v>0.14180000000000001</v>
      </c>
      <c r="H11" s="19"/>
      <c r="I11" s="19"/>
      <c r="J11" s="19"/>
      <c r="K11" s="19">
        <v>0.1173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77"/>
      <c r="Z11" s="19"/>
      <c r="AA11" s="19"/>
      <c r="AB11" s="19"/>
      <c r="AC11" s="19"/>
      <c r="AD11" s="76"/>
    </row>
    <row r="12" spans="1:30" x14ac:dyDescent="0.3">
      <c r="A12" s="87"/>
      <c r="B12" s="3">
        <v>0.4</v>
      </c>
      <c r="C12" s="90"/>
      <c r="D12" s="36" t="s">
        <v>12</v>
      </c>
      <c r="E12" s="31"/>
      <c r="F12" s="31"/>
      <c r="G12" s="31"/>
      <c r="H12" s="31"/>
      <c r="I12" s="31">
        <v>0.25869999999999999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>
        <v>0.21079999999999999</v>
      </c>
      <c r="V12" s="31">
        <v>0.22850000000000001</v>
      </c>
      <c r="W12" s="31"/>
      <c r="X12" s="31"/>
      <c r="Y12" s="77"/>
      <c r="Z12" s="31"/>
      <c r="AA12" s="31"/>
      <c r="AB12" s="31"/>
      <c r="AC12" s="31"/>
      <c r="AD12" s="76"/>
    </row>
    <row r="13" spans="1:30" ht="15.6" x14ac:dyDescent="0.3">
      <c r="A13" s="87"/>
      <c r="B13" s="3">
        <v>0.4</v>
      </c>
      <c r="C13" s="90"/>
      <c r="D13" s="37" t="s">
        <v>13</v>
      </c>
      <c r="E13" s="31"/>
      <c r="F13" s="31"/>
      <c r="G13" s="31"/>
      <c r="H13" s="31"/>
      <c r="I13" s="31">
        <v>0.18110000000000001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>
        <v>0.1608</v>
      </c>
      <c r="V13" s="31">
        <v>0.17849999999999999</v>
      </c>
      <c r="W13" s="31"/>
      <c r="X13" s="31"/>
      <c r="Y13" s="77"/>
      <c r="Z13" s="31"/>
      <c r="AA13" s="31"/>
      <c r="AB13" s="31"/>
      <c r="AC13" s="31"/>
      <c r="AD13" s="76"/>
    </row>
    <row r="14" spans="1:30" ht="15.6" x14ac:dyDescent="0.3">
      <c r="A14" s="87"/>
      <c r="B14" s="3">
        <v>0.2</v>
      </c>
      <c r="C14" s="90"/>
      <c r="D14" s="37" t="s">
        <v>14</v>
      </c>
      <c r="E14" s="31"/>
      <c r="F14" s="31"/>
      <c r="G14" s="31"/>
      <c r="H14" s="31"/>
      <c r="I14" s="31">
        <v>0.12939999999999999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>
        <v>0.10539999999999999</v>
      </c>
      <c r="V14" s="31">
        <v>0.1143</v>
      </c>
      <c r="W14" s="31"/>
      <c r="X14" s="31"/>
      <c r="Y14" s="77"/>
      <c r="Z14" s="31"/>
      <c r="AA14" s="31"/>
      <c r="AB14" s="31"/>
      <c r="AC14" s="31"/>
      <c r="AD14" s="76"/>
    </row>
    <row r="15" spans="1:30" x14ac:dyDescent="0.3">
      <c r="A15" s="87"/>
      <c r="B15" s="24"/>
      <c r="C15" s="84" t="s">
        <v>91</v>
      </c>
      <c r="D15" s="43" t="s">
        <v>15</v>
      </c>
      <c r="E15" s="17"/>
      <c r="F15" s="17"/>
      <c r="G15" s="17"/>
      <c r="H15" s="17"/>
      <c r="I15" s="17"/>
      <c r="J15" s="17"/>
      <c r="K15" s="17"/>
      <c r="L15" s="17"/>
      <c r="M15" s="17"/>
      <c r="N15" s="17">
        <v>100</v>
      </c>
      <c r="O15" s="17"/>
      <c r="P15" s="17"/>
      <c r="Q15" s="17">
        <v>200</v>
      </c>
      <c r="R15" s="17">
        <v>200</v>
      </c>
      <c r="S15" s="17">
        <v>120</v>
      </c>
      <c r="T15" s="17"/>
      <c r="U15" s="17"/>
      <c r="V15" s="17"/>
      <c r="W15" s="17">
        <v>150</v>
      </c>
      <c r="X15" s="17"/>
      <c r="Y15" s="78"/>
      <c r="Z15" s="17"/>
      <c r="AA15" s="17"/>
      <c r="AB15" s="17"/>
      <c r="AC15" s="17"/>
      <c r="AD15" s="76"/>
    </row>
    <row r="16" spans="1:30" x14ac:dyDescent="0.3">
      <c r="A16" s="87"/>
      <c r="B16" s="24"/>
      <c r="C16" s="84"/>
      <c r="D16" s="3" t="s">
        <v>16</v>
      </c>
      <c r="E16" s="50"/>
      <c r="F16" s="50"/>
      <c r="G16" s="50"/>
      <c r="H16" s="50"/>
      <c r="I16" s="50"/>
      <c r="J16" s="50"/>
      <c r="K16" s="48"/>
      <c r="L16" s="48"/>
      <c r="M16" s="48"/>
      <c r="N16" s="50">
        <v>0.06</v>
      </c>
      <c r="O16" s="50"/>
      <c r="P16" s="51"/>
      <c r="Q16" s="51"/>
      <c r="R16" s="50"/>
      <c r="S16" s="50"/>
      <c r="T16" s="50"/>
      <c r="U16" s="16"/>
      <c r="V16" s="16"/>
      <c r="W16" s="50"/>
      <c r="X16" s="50"/>
      <c r="Y16" s="79"/>
      <c r="Z16" s="50"/>
      <c r="AA16" s="50"/>
      <c r="AB16" s="50"/>
      <c r="AC16" s="50"/>
      <c r="AD16" s="76"/>
    </row>
    <row r="17" spans="1:30" x14ac:dyDescent="0.3">
      <c r="A17" s="87"/>
      <c r="B17" s="24"/>
      <c r="C17" s="84"/>
      <c r="D17" s="3" t="s">
        <v>17</v>
      </c>
      <c r="E17" s="16">
        <f>VLOOKUP(E1,'Plans terms &amp; discounts'!$A:$E,5,0)</f>
        <v>0</v>
      </c>
      <c r="F17" s="16" t="str">
        <f>VLOOKUP(F1,'Plans terms &amp; discounts'!$A:$E,5,0)</f>
        <v>.</v>
      </c>
      <c r="G17" s="16" t="str">
        <f>VLOOKUP(G1,'Plans terms &amp; discounts'!$A:$E,5,0)</f>
        <v>.</v>
      </c>
      <c r="H17" s="16" t="str">
        <f>VLOOKUP(H1,'Plans terms &amp; discounts'!$A:$E,5,0)</f>
        <v>.</v>
      </c>
      <c r="I17" s="16" t="str">
        <f>VLOOKUP(I1,'Plans terms &amp; discounts'!$A:$E,5,0)</f>
        <v>.</v>
      </c>
      <c r="J17" s="16" t="str">
        <f>VLOOKUP(J1,'Plans terms &amp; discounts'!$A:$E,5,0)</f>
        <v>.</v>
      </c>
      <c r="K17" s="16" t="str">
        <f>VLOOKUP(K1,'Plans terms &amp; discounts'!$A:$E,5,0)</f>
        <v>.</v>
      </c>
      <c r="L17" s="16" t="str">
        <f>VLOOKUP(L1,'Plans terms &amp; discounts'!$A:$E,5,0)</f>
        <v>.</v>
      </c>
      <c r="M17" s="16" t="str">
        <f>VLOOKUP(M1,'Plans terms &amp; discounts'!$A:$E,5,0)</f>
        <v>.</v>
      </c>
      <c r="N17" s="16" t="str">
        <f>VLOOKUP(N1,'Plans terms &amp; discounts'!$A:$E,5,0)</f>
        <v xml:space="preserve"> 2% Direct Debit, 1%eBilling, 3% fixed term + $100 on 12 month sign up, free Power Shout hours</v>
      </c>
      <c r="O17" s="16" t="str">
        <f>VLOOKUP(O1,'Plans terms &amp; discounts'!$A:$E,5,0)</f>
        <v>.</v>
      </c>
      <c r="P17" s="16" t="str">
        <f>VLOOKUP(P1,'Plans terms &amp; discounts'!$A:$E,5,0)</f>
        <v>.</v>
      </c>
      <c r="Q17" s="16" t="str">
        <f>VLOOKUP(Q1,'Plans terms &amp; discounts'!$A:$E,5,0)</f>
        <v>$200 account credit, prices fixed for 1 year, $150 Termination Fee applies</v>
      </c>
      <c r="R17" s="16" t="str">
        <f>VLOOKUP(R1,'Plans terms &amp; discounts'!$A:$E,5,0)</f>
        <v>$200 credit upon joining, prices fixed for 24 months</v>
      </c>
      <c r="S17" s="16" t="str">
        <f>VLOOKUP(S1,'Plans terms &amp; discounts'!$A:$E,5,0)</f>
        <v>$10 monthly credit, variable rates during the year, open contract</v>
      </c>
      <c r="T17" s="16" t="str">
        <f>VLOOKUP(T1,'Plans terms &amp; discounts'!$A:$E,5,0)</f>
        <v>.</v>
      </c>
      <c r="U17" s="16" t="str">
        <f>VLOOKUP(U1,'Plans terms &amp; discounts'!$A:$E,5,0)</f>
        <v>.</v>
      </c>
      <c r="V17" s="16" t="str">
        <f>VLOOKUP(V1,'Plans terms &amp; discounts'!$A:$E,5,0)</f>
        <v>.</v>
      </c>
      <c r="W17" s="16" t="str">
        <f>VLOOKUP(W1,'Plans terms &amp; discounts'!$A:$E,5,0)</f>
        <v>$150 credit for new customers upon online signup</v>
      </c>
      <c r="X17" s="16" t="str">
        <f>VLOOKUP(X1,'Plans terms &amp; discounts'!$A:$E,5,0)</f>
        <v>$20 off Broadband per month for 12 months, $250 sign up bonus (Only for new customers taking out Unlimited broadband and Power bundle on a 12 month plan)</v>
      </c>
      <c r="Y17" s="76"/>
      <c r="Z17" s="16" t="str">
        <f>VLOOKUP(Z1,'Plans terms &amp; discounts'!$A:$E,5,0)</f>
        <v xml:space="preserve">Special discounted energy and broadband prices (4G 300 GB for $65, Fast Fibre for $80)  </v>
      </c>
      <c r="AA17" s="16" t="str">
        <f>VLOOKUP(AA1,'Plans terms &amp; discounts'!$A:$E,5,0)</f>
        <v>$50 account credit, prices fixed for 1 year, 6 months free broadband, 3 months free mobile</v>
      </c>
      <c r="AB17" s="16" t="str">
        <f>VLOOKUP(AB1,'Plans terms &amp; discounts'!$A:$E,5,0)</f>
        <v>Only available when taking out selected broadband plans with 2degrees. $20 off broadband price per month.</v>
      </c>
      <c r="AC17" s="16" t="str">
        <f>VLOOKUP(AC1,'Plans terms &amp; discounts'!$A:$E,5,0)</f>
        <v>Must be bundled with an Electric Kiwi Broadband plan and paid in advance. Not possible to only sign up to this energy plan without one of their broadband services.</v>
      </c>
      <c r="AD17" s="76"/>
    </row>
    <row r="18" spans="1:30" ht="19.5" customHeight="1" x14ac:dyDescent="0.3">
      <c r="A18" s="87"/>
      <c r="B18" s="24"/>
      <c r="C18" s="84"/>
      <c r="D18" s="4" t="s">
        <v>118</v>
      </c>
      <c r="E18" s="16" t="str">
        <f>VLOOKUP(E1,'Plans terms &amp; discounts'!$A:$E,4,FALSE)</f>
        <v>.</v>
      </c>
      <c r="F18" s="16" t="str">
        <f>VLOOKUP(F1,'Plans terms &amp; discounts'!$A:$E,4,FALSE)</f>
        <v>.</v>
      </c>
      <c r="G18" s="16" t="str">
        <f>VLOOKUP(G1,'Plans terms &amp; discounts'!$A:$E,4,FALSE)</f>
        <v>.</v>
      </c>
      <c r="H18" s="16" t="str">
        <f>VLOOKUP(H1,'Plans terms &amp; discounts'!$A:$E,4,FALSE)</f>
        <v>.</v>
      </c>
      <c r="I18" s="16" t="str">
        <f>VLOOKUP(I1,'Plans terms &amp; discounts'!$A:$E,4,FALSE)</f>
        <v>.</v>
      </c>
      <c r="J18" s="16" t="str">
        <f>VLOOKUP(J1,'Plans terms &amp; discounts'!$A:$E,4,FALSE)</f>
        <v>.</v>
      </c>
      <c r="K18" s="16" t="str">
        <f>VLOOKUP(K1,'Plans terms &amp; discounts'!$A:$E,4,FALSE)</f>
        <v>.</v>
      </c>
      <c r="L18" s="16" t="str">
        <f>VLOOKUP(L1,'Plans terms &amp; discounts'!$A:$E,4,FALSE)</f>
        <v>.</v>
      </c>
      <c r="M18" s="16" t="str">
        <f>VLOOKUP(M1,'Plans terms &amp; discounts'!$A:$E,4,FALSE)</f>
        <v>.</v>
      </c>
      <c r="N18" s="16" t="str">
        <f>VLOOKUP(N1,'Plans terms &amp; discounts'!$A:$E,4,FALSE)</f>
        <v>DISC-03</v>
      </c>
      <c r="O18" s="16" t="str">
        <f>VLOOKUP(O1,'Plans terms &amp; discounts'!$A:$E,4,FALSE)</f>
        <v>.</v>
      </c>
      <c r="P18" s="16" t="str">
        <f>VLOOKUP(P1,'Plans terms &amp; discounts'!$A:$E,4,FALSE)</f>
        <v>.</v>
      </c>
      <c r="Q18" s="16" t="str">
        <f>VLOOKUP(Q1,'Plans terms &amp; discounts'!$A:$E,4,FALSE)</f>
        <v>DISC-04</v>
      </c>
      <c r="R18" s="16" t="str">
        <f>VLOOKUP(R1,'Plans terms &amp; discounts'!$A:$E,4,FALSE)</f>
        <v>DISC-07</v>
      </c>
      <c r="S18" s="16" t="str">
        <f>VLOOKUP(S1,'Plans terms &amp; discounts'!$A:$E,4,FALSE)</f>
        <v>DISC-10</v>
      </c>
      <c r="T18" s="16" t="str">
        <f>VLOOKUP(T1,'Plans terms &amp; discounts'!$A:$E,4,FALSE)</f>
        <v>.</v>
      </c>
      <c r="U18" s="16" t="str">
        <f>VLOOKUP(U1,'Plans terms &amp; discounts'!$A:$E,4,FALSE)</f>
        <v>.</v>
      </c>
      <c r="V18" s="16" t="str">
        <f>VLOOKUP(V1,'Plans terms &amp; discounts'!$A:$E,4,FALSE)</f>
        <v>.</v>
      </c>
      <c r="W18" s="16" t="str">
        <f>VLOOKUP(W1,'Plans terms &amp; discounts'!$A:$E,4,FALSE)</f>
        <v>DISC-08</v>
      </c>
      <c r="X18" s="16" t="str">
        <f>VLOOKUP(X1,'Plans terms &amp; discounts'!$A:$E,4,FALSE)</f>
        <v>BUND-02</v>
      </c>
      <c r="Y18" s="76"/>
      <c r="Z18" s="16" t="str">
        <f>VLOOKUP(Z1,'Plans terms &amp; discounts'!$A:$E,4,FALSE)</f>
        <v>BUND-05</v>
      </c>
      <c r="AA18" s="16" t="str">
        <f>VLOOKUP(AA1,'Plans terms &amp; discounts'!$A:$E,4,FALSE)</f>
        <v>BUND-04</v>
      </c>
      <c r="AB18" s="16" t="str">
        <f>VLOOKUP(AB1,'Plans terms &amp; discounts'!$A:$E,4,FALSE)</f>
        <v>BUND-06</v>
      </c>
      <c r="AC18" s="16" t="str">
        <f>VLOOKUP(AC1,'Plans terms &amp; discounts'!$A:$E,4,FALSE)</f>
        <v>BUND-07</v>
      </c>
      <c r="AD18" s="76"/>
    </row>
    <row r="19" spans="1:30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76"/>
      <c r="Z19" s="32"/>
      <c r="AA19" s="32"/>
      <c r="AB19" s="32"/>
      <c r="AC19" s="32"/>
      <c r="AD19" s="76"/>
    </row>
    <row r="20" spans="1:30" x14ac:dyDescent="0.3">
      <c r="A20" s="85" t="s">
        <v>85</v>
      </c>
      <c r="B20" s="13"/>
      <c r="C20" s="13"/>
      <c r="D20" s="13" t="s">
        <v>19</v>
      </c>
      <c r="E20" s="21">
        <f>E35</f>
        <v>2.3552</v>
      </c>
      <c r="F20" s="21">
        <f t="shared" ref="F20:I20" si="0">F35</f>
        <v>2.3631349999999998</v>
      </c>
      <c r="G20" s="21">
        <f t="shared" si="0"/>
        <v>2.3631349999999998</v>
      </c>
      <c r="H20" s="21">
        <f t="shared" si="0"/>
        <v>2.2885</v>
      </c>
      <c r="I20" s="21">
        <f t="shared" si="0"/>
        <v>2.2885</v>
      </c>
      <c r="J20" s="21">
        <f>J35</f>
        <v>2.4551349999999998</v>
      </c>
      <c r="K20" s="22">
        <f>K7*K26</f>
        <v>2.4551349999999998</v>
      </c>
      <c r="L20" s="22">
        <f>L7*L26</f>
        <v>1.3224999999999998</v>
      </c>
      <c r="M20" s="22">
        <f t="shared" ref="M20:N20" si="1">M7*M26</f>
        <v>2.093</v>
      </c>
      <c r="N20" s="22">
        <f t="shared" si="1"/>
        <v>2.4379999999999997</v>
      </c>
      <c r="O20" s="21">
        <f>O35</f>
        <v>2.1875</v>
      </c>
      <c r="P20" s="21">
        <f>P7*P26</f>
        <v>2.2424999999999997</v>
      </c>
      <c r="Q20" s="21">
        <f>Q7*Q26</f>
        <v>2.2424999999999997</v>
      </c>
      <c r="R20" s="21">
        <f>R35</f>
        <v>2.10887</v>
      </c>
      <c r="S20" s="21">
        <f>S35</f>
        <v>2.0694249999999998</v>
      </c>
      <c r="T20" s="21">
        <f>T35</f>
        <v>2.6102354999999995</v>
      </c>
      <c r="U20" s="21">
        <f>U7*U26</f>
        <v>2.3976350000000002</v>
      </c>
      <c r="V20" s="21">
        <f>V7*V26</f>
        <v>2.3976350000000002</v>
      </c>
      <c r="W20" s="21">
        <f t="shared" ref="W20:X20" si="2">W35</f>
        <v>2.2826</v>
      </c>
      <c r="X20" s="21">
        <f t="shared" si="2"/>
        <v>2.34002</v>
      </c>
      <c r="Y20" s="77"/>
      <c r="Z20" s="21">
        <f t="shared" ref="Z20" si="3">Z35</f>
        <v>2.0814999999999997</v>
      </c>
      <c r="AA20" s="21">
        <f>AA35</f>
        <v>2.2424999999999997</v>
      </c>
      <c r="AB20" s="21">
        <f>AB35</f>
        <v>2.3402500000000002</v>
      </c>
      <c r="AC20" s="21">
        <f>AC35</f>
        <v>2.1849999999999996</v>
      </c>
      <c r="AD20" s="76"/>
    </row>
    <row r="21" spans="1:30" x14ac:dyDescent="0.3">
      <c r="A21" s="85"/>
      <c r="B21" s="13"/>
      <c r="C21" s="13"/>
      <c r="D21" s="13" t="s">
        <v>20</v>
      </c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1"/>
      <c r="Q21" s="21"/>
      <c r="R21" s="22"/>
      <c r="S21" s="22"/>
      <c r="T21" s="22"/>
      <c r="U21" s="21"/>
      <c r="V21" s="21"/>
      <c r="W21" s="22"/>
      <c r="X21" s="22"/>
      <c r="Y21" s="78"/>
      <c r="Z21" s="22"/>
      <c r="AA21" s="22"/>
      <c r="AB21" s="22"/>
      <c r="AC21" s="22"/>
      <c r="AD21" s="76"/>
    </row>
    <row r="22" spans="1:30" x14ac:dyDescent="0.3">
      <c r="A22" s="85"/>
      <c r="B22" s="13"/>
      <c r="C22" s="13"/>
      <c r="D22" s="13" t="s">
        <v>21</v>
      </c>
      <c r="E22" s="22">
        <f t="shared" ref="E22:X22" si="4">E37</f>
        <v>2654.2579599999999</v>
      </c>
      <c r="F22" s="22">
        <f t="shared" si="4"/>
        <v>2705.0732491999997</v>
      </c>
      <c r="G22" s="22">
        <f t="shared" si="4"/>
        <v>2614.9139691</v>
      </c>
      <c r="H22" s="22">
        <f t="shared" si="4"/>
        <v>3427.8654900000001</v>
      </c>
      <c r="I22" s="22">
        <f t="shared" si="4"/>
        <v>2945.7470800000001</v>
      </c>
      <c r="J22" s="22">
        <f>J37</f>
        <v>2380.1286650000002</v>
      </c>
      <c r="K22" s="22">
        <f>K37</f>
        <v>2380.5992794999997</v>
      </c>
      <c r="L22" s="22">
        <f>L37</f>
        <v>2459.2934</v>
      </c>
      <c r="M22" s="22">
        <f t="shared" ref="M22:V22" si="5">M37</f>
        <v>2437.241</v>
      </c>
      <c r="N22" s="22">
        <f t="shared" si="5"/>
        <v>2876.9089999999997</v>
      </c>
      <c r="O22" s="22">
        <f t="shared" si="5"/>
        <v>2662.7075</v>
      </c>
      <c r="P22" s="22">
        <f t="shared" si="5"/>
        <v>2637.1760899999999</v>
      </c>
      <c r="Q22" s="22">
        <f t="shared" si="5"/>
        <v>2637.1760899999999</v>
      </c>
      <c r="R22" s="22">
        <f t="shared" si="5"/>
        <v>2653.24136</v>
      </c>
      <c r="S22" s="22">
        <f t="shared" si="5"/>
        <v>2605.3780149999998</v>
      </c>
      <c r="T22" s="22">
        <f t="shared" si="5"/>
        <v>2797.3356354999996</v>
      </c>
      <c r="U22" s="22">
        <f t="shared" si="5"/>
        <v>2650.0855069999998</v>
      </c>
      <c r="V22" s="22">
        <f t="shared" si="5"/>
        <v>2816.7876209999999</v>
      </c>
      <c r="W22" s="22">
        <f t="shared" si="4"/>
        <v>2387.3136</v>
      </c>
      <c r="X22" s="22">
        <f t="shared" si="4"/>
        <v>3291.89041</v>
      </c>
      <c r="Y22" s="78"/>
      <c r="Z22" s="22">
        <f t="shared" ref="Z22" si="6">Z37</f>
        <v>2343.1038399999998</v>
      </c>
      <c r="AA22" s="22">
        <f>AA37</f>
        <v>2637.1760899999999</v>
      </c>
      <c r="AB22" s="22">
        <f>AB37</f>
        <v>3291.9743600000002</v>
      </c>
      <c r="AC22" s="22">
        <f>AC37</f>
        <v>2388.20201</v>
      </c>
      <c r="AD22" s="76"/>
    </row>
    <row r="23" spans="1:30" x14ac:dyDescent="0.3">
      <c r="A23" s="85"/>
      <c r="B23" s="13"/>
      <c r="C23" s="13"/>
      <c r="D23" s="14" t="s">
        <v>22</v>
      </c>
      <c r="E23" s="22">
        <f>E39</f>
        <v>2654.2579599999999</v>
      </c>
      <c r="F23" s="22">
        <f t="shared" ref="F23:I23" si="7">F39</f>
        <v>2705.0732491999997</v>
      </c>
      <c r="G23" s="22">
        <f t="shared" si="7"/>
        <v>2614.9139691</v>
      </c>
      <c r="H23" s="22">
        <f t="shared" si="7"/>
        <v>3427.8654900000001</v>
      </c>
      <c r="I23" s="22">
        <f t="shared" si="7"/>
        <v>2945.7470800000001</v>
      </c>
      <c r="J23" s="22">
        <f>J39</f>
        <v>2380.1286650000002</v>
      </c>
      <c r="K23" s="22">
        <f>K22-K38</f>
        <v>2380.5992794999997</v>
      </c>
      <c r="L23" s="22">
        <f>L22-L38</f>
        <v>2459.2934</v>
      </c>
      <c r="M23" s="22">
        <f t="shared" ref="M23:N23" si="8">M22-M38</f>
        <v>2437.241</v>
      </c>
      <c r="N23" s="22">
        <f t="shared" si="8"/>
        <v>2604.2944599999996</v>
      </c>
      <c r="O23" s="22">
        <f>O39</f>
        <v>2662.7075</v>
      </c>
      <c r="P23" s="22">
        <f>P22-P38</f>
        <v>2637.1760899999999</v>
      </c>
      <c r="Q23" s="22">
        <f>Q22-Q38</f>
        <v>2437.1760899999999</v>
      </c>
      <c r="R23" s="22">
        <f>R39</f>
        <v>2453.24136</v>
      </c>
      <c r="S23" s="22">
        <f>S39</f>
        <v>2485.3780149999998</v>
      </c>
      <c r="T23" s="22">
        <f>T39</f>
        <v>2797.3356354999996</v>
      </c>
      <c r="U23" s="22">
        <f>U22-U38</f>
        <v>2650.0855069999998</v>
      </c>
      <c r="V23" s="22">
        <f>V22-V38</f>
        <v>2816.7876209999999</v>
      </c>
      <c r="W23" s="22">
        <f t="shared" ref="W23:X23" si="9">W39</f>
        <v>2237.3136</v>
      </c>
      <c r="X23" s="22">
        <f t="shared" si="9"/>
        <v>3291.89041</v>
      </c>
      <c r="Y23" s="78"/>
      <c r="Z23" s="22">
        <f t="shared" ref="Z23" si="10">Z39</f>
        <v>2343.1038399999998</v>
      </c>
      <c r="AA23" s="22">
        <f>AA39</f>
        <v>2637.1760899999999</v>
      </c>
      <c r="AB23" s="22">
        <f>AB39</f>
        <v>3291.9743600000002</v>
      </c>
      <c r="AC23" s="22">
        <f>AC39</f>
        <v>2388.20201</v>
      </c>
      <c r="AD23" s="76"/>
    </row>
    <row r="24" spans="1:30" x14ac:dyDescent="0.3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2"/>
      <c r="L24" s="32"/>
      <c r="M24" s="32"/>
      <c r="N24" s="32"/>
      <c r="O24" s="33"/>
      <c r="P24" s="32"/>
      <c r="Q24" s="32"/>
      <c r="R24" s="33"/>
      <c r="S24" s="33"/>
      <c r="T24" s="33"/>
      <c r="U24" s="32"/>
      <c r="V24" s="32"/>
      <c r="W24" s="33"/>
      <c r="X24" s="33"/>
      <c r="Y24" s="78"/>
      <c r="Z24" s="33"/>
      <c r="AA24" s="33"/>
      <c r="AB24" s="33"/>
      <c r="AC24" s="33"/>
      <c r="AD24" s="76"/>
    </row>
    <row r="25" spans="1:30" x14ac:dyDescent="0.3">
      <c r="A25" s="92" t="s">
        <v>90</v>
      </c>
      <c r="B25" s="34">
        <v>9094</v>
      </c>
      <c r="C25" s="93" t="s">
        <v>33</v>
      </c>
      <c r="D25" s="13" t="s">
        <v>23</v>
      </c>
      <c r="E25" s="13">
        <f>$B$25</f>
        <v>9094</v>
      </c>
      <c r="F25" s="13">
        <f t="shared" ref="F25:AC25" si="11">$B$25</f>
        <v>9094</v>
      </c>
      <c r="G25" s="13">
        <f t="shared" si="11"/>
        <v>9094</v>
      </c>
      <c r="H25" s="13">
        <f t="shared" si="11"/>
        <v>9094</v>
      </c>
      <c r="I25" s="13">
        <f t="shared" si="11"/>
        <v>9094</v>
      </c>
      <c r="J25" s="13">
        <f t="shared" si="11"/>
        <v>9094</v>
      </c>
      <c r="K25" s="13">
        <f>$B$25</f>
        <v>9094</v>
      </c>
      <c r="L25" s="13">
        <f>$B$25</f>
        <v>9094</v>
      </c>
      <c r="M25" s="13">
        <f t="shared" ref="M25:N25" si="12">$B$25</f>
        <v>9094</v>
      </c>
      <c r="N25" s="13">
        <f t="shared" si="12"/>
        <v>9094</v>
      </c>
      <c r="O25" s="13">
        <f t="shared" si="11"/>
        <v>9094</v>
      </c>
      <c r="P25" s="13">
        <f t="shared" si="11"/>
        <v>9094</v>
      </c>
      <c r="Q25" s="13">
        <f t="shared" si="11"/>
        <v>9094</v>
      </c>
      <c r="R25" s="13">
        <f>$B$25</f>
        <v>9094</v>
      </c>
      <c r="S25" s="13">
        <f>$B$25</f>
        <v>9094</v>
      </c>
      <c r="T25" s="13">
        <f>$B$25</f>
        <v>9094</v>
      </c>
      <c r="U25" s="13">
        <f>$B$25</f>
        <v>9094</v>
      </c>
      <c r="V25" s="13">
        <f>$B$25</f>
        <v>9094</v>
      </c>
      <c r="W25" s="13">
        <f t="shared" si="11"/>
        <v>9094</v>
      </c>
      <c r="X25" s="13">
        <f t="shared" si="11"/>
        <v>9094</v>
      </c>
      <c r="Y25" s="76"/>
      <c r="Z25" s="13">
        <f t="shared" si="11"/>
        <v>9094</v>
      </c>
      <c r="AA25" s="13">
        <f t="shared" si="11"/>
        <v>9094</v>
      </c>
      <c r="AB25" s="13">
        <f t="shared" si="11"/>
        <v>9094</v>
      </c>
      <c r="AC25" s="13">
        <f t="shared" si="11"/>
        <v>9094</v>
      </c>
      <c r="AD25" s="76"/>
    </row>
    <row r="26" spans="1:30" x14ac:dyDescent="0.3">
      <c r="A26" s="92"/>
      <c r="B26" s="34">
        <v>1.1499999999999999</v>
      </c>
      <c r="C26" s="93"/>
      <c r="D26" s="14" t="s">
        <v>34</v>
      </c>
      <c r="E26" s="15">
        <f>$B$26</f>
        <v>1.1499999999999999</v>
      </c>
      <c r="F26" s="15">
        <f t="shared" ref="F26:AC26" si="13">$B$26</f>
        <v>1.1499999999999999</v>
      </c>
      <c r="G26" s="15">
        <f t="shared" si="13"/>
        <v>1.1499999999999999</v>
      </c>
      <c r="H26" s="15">
        <f t="shared" si="13"/>
        <v>1.1499999999999999</v>
      </c>
      <c r="I26" s="15">
        <f t="shared" si="13"/>
        <v>1.1499999999999999</v>
      </c>
      <c r="J26" s="15">
        <f t="shared" si="13"/>
        <v>1.1499999999999999</v>
      </c>
      <c r="K26" s="15">
        <f t="shared" si="13"/>
        <v>1.1499999999999999</v>
      </c>
      <c r="L26" s="15">
        <f t="shared" si="13"/>
        <v>1.1499999999999999</v>
      </c>
      <c r="M26" s="15">
        <f t="shared" si="13"/>
        <v>1.1499999999999999</v>
      </c>
      <c r="N26" s="15">
        <f t="shared" si="13"/>
        <v>1.1499999999999999</v>
      </c>
      <c r="O26" s="15">
        <f t="shared" si="13"/>
        <v>1.1499999999999999</v>
      </c>
      <c r="P26" s="15">
        <f t="shared" si="13"/>
        <v>1.1499999999999999</v>
      </c>
      <c r="Q26" s="15">
        <f t="shared" si="13"/>
        <v>1.1499999999999999</v>
      </c>
      <c r="R26" s="15">
        <f t="shared" si="13"/>
        <v>1.1499999999999999</v>
      </c>
      <c r="S26" s="15">
        <f t="shared" si="13"/>
        <v>1.1499999999999999</v>
      </c>
      <c r="T26" s="15">
        <f t="shared" si="13"/>
        <v>1.1499999999999999</v>
      </c>
      <c r="U26" s="15">
        <f t="shared" si="13"/>
        <v>1.1499999999999999</v>
      </c>
      <c r="V26" s="15">
        <f t="shared" si="13"/>
        <v>1.1499999999999999</v>
      </c>
      <c r="W26" s="15">
        <f t="shared" si="13"/>
        <v>1.1499999999999999</v>
      </c>
      <c r="X26" s="15">
        <f t="shared" si="13"/>
        <v>1.1499999999999999</v>
      </c>
      <c r="Y26" s="78"/>
      <c r="Z26" s="15">
        <f t="shared" si="13"/>
        <v>1.1499999999999999</v>
      </c>
      <c r="AA26" s="15">
        <f t="shared" si="13"/>
        <v>1.1499999999999999</v>
      </c>
      <c r="AB26" s="15">
        <f t="shared" si="13"/>
        <v>1.1499999999999999</v>
      </c>
      <c r="AC26" s="15">
        <f t="shared" si="13"/>
        <v>1.1499999999999999</v>
      </c>
      <c r="AD26" s="76"/>
    </row>
    <row r="27" spans="1:30" x14ac:dyDescent="0.3">
      <c r="A27" s="92"/>
      <c r="B27" s="10"/>
      <c r="C27" s="94" t="s">
        <v>86</v>
      </c>
      <c r="D27" s="7" t="s">
        <v>24</v>
      </c>
      <c r="E27" s="7" t="str">
        <f>E3</f>
        <v>Inclusive</v>
      </c>
      <c r="F27" s="7" t="str">
        <f t="shared" ref="F27:I27" si="14">F3</f>
        <v>Peak &amp; Off Peak</v>
      </c>
      <c r="G27" s="7" t="str">
        <f t="shared" si="14"/>
        <v>Peak &amp; Off Peak</v>
      </c>
      <c r="H27" s="7" t="str">
        <f t="shared" si="14"/>
        <v>Inclusive</v>
      </c>
      <c r="I27" s="7" t="str">
        <f t="shared" si="14"/>
        <v>Peak Off Peak &amp; Shoulder</v>
      </c>
      <c r="J27" s="7" t="str">
        <f>J3</f>
        <v>Inclusive</v>
      </c>
      <c r="K27" s="7" t="str">
        <f>K3</f>
        <v>Peak &amp; Off Peak</v>
      </c>
      <c r="L27" s="7" t="str">
        <f>L3</f>
        <v>Inclusive</v>
      </c>
      <c r="M27" s="7" t="str">
        <f t="shared" ref="M27:X27" si="15">M3</f>
        <v>Inclusive</v>
      </c>
      <c r="N27" s="7" t="str">
        <f t="shared" si="15"/>
        <v>Inclusive</v>
      </c>
      <c r="O27" s="7" t="str">
        <f t="shared" si="15"/>
        <v>Inclusive</v>
      </c>
      <c r="P27" s="7" t="str">
        <f t="shared" si="15"/>
        <v>Inclusive</v>
      </c>
      <c r="Q27" s="7" t="str">
        <f t="shared" si="15"/>
        <v>Inclusive</v>
      </c>
      <c r="R27" s="7" t="str">
        <f t="shared" si="15"/>
        <v>Inclusive</v>
      </c>
      <c r="S27" s="7" t="str">
        <f t="shared" si="15"/>
        <v>Inclusive</v>
      </c>
      <c r="T27" s="7" t="str">
        <f t="shared" si="15"/>
        <v>Inclusive</v>
      </c>
      <c r="U27" s="7" t="str">
        <f t="shared" si="15"/>
        <v>Peak Off Peak &amp; Shoulder</v>
      </c>
      <c r="V27" s="7" t="str">
        <f t="shared" si="15"/>
        <v>Peak Off Peak &amp; Shoulder</v>
      </c>
      <c r="W27" s="7" t="str">
        <f t="shared" si="15"/>
        <v>Inclusive</v>
      </c>
      <c r="X27" s="7" t="str">
        <f t="shared" si="15"/>
        <v>Inclusive</v>
      </c>
      <c r="Y27" s="76"/>
      <c r="Z27" s="7" t="str">
        <f t="shared" ref="Z27" si="16">Z3</f>
        <v>Inclusive</v>
      </c>
      <c r="AA27" s="7" t="str">
        <f>AA3</f>
        <v>Inclusive</v>
      </c>
      <c r="AB27" s="7" t="str">
        <f>AB3</f>
        <v>Inclusive</v>
      </c>
      <c r="AC27" s="7" t="str">
        <f>AC3</f>
        <v>Inclusive</v>
      </c>
      <c r="AD27" s="76"/>
    </row>
    <row r="28" spans="1:30" x14ac:dyDescent="0.3">
      <c r="A28" s="92"/>
      <c r="B28" s="10"/>
      <c r="C28" s="94"/>
      <c r="D28" s="7" t="s">
        <v>9</v>
      </c>
      <c r="E28" s="8">
        <f>E9</f>
        <v>0.17</v>
      </c>
      <c r="F28" s="8">
        <f t="shared" ref="F28:I28" si="17">F9</f>
        <v>0</v>
      </c>
      <c r="G28" s="8">
        <f t="shared" si="17"/>
        <v>0</v>
      </c>
      <c r="H28" s="8">
        <f t="shared" si="17"/>
        <v>0.24790000000000001</v>
      </c>
      <c r="I28" s="8">
        <f t="shared" si="17"/>
        <v>0</v>
      </c>
      <c r="J28" s="8">
        <f>J9</f>
        <v>0.1419</v>
      </c>
      <c r="K28" s="8">
        <f>K9</f>
        <v>0</v>
      </c>
      <c r="L28" s="8">
        <f>L9</f>
        <v>0.189</v>
      </c>
      <c r="M28" s="8">
        <f t="shared" ref="M28:W28" si="18">M9</f>
        <v>0.16</v>
      </c>
      <c r="N28" s="8">
        <f t="shared" si="18"/>
        <v>0.19</v>
      </c>
      <c r="O28" s="8">
        <f t="shared" si="18"/>
        <v>0.17826086956521739</v>
      </c>
      <c r="P28" s="8">
        <f t="shared" si="18"/>
        <v>0.1739</v>
      </c>
      <c r="Q28" s="8">
        <f t="shared" si="18"/>
        <v>0.1739</v>
      </c>
      <c r="R28" s="8">
        <f t="shared" si="18"/>
        <v>0.18010000000000001</v>
      </c>
      <c r="S28" s="8">
        <f t="shared" si="18"/>
        <v>0.1769</v>
      </c>
      <c r="T28" s="8">
        <f t="shared" si="18"/>
        <v>0.17448</v>
      </c>
      <c r="U28" s="8">
        <f t="shared" si="18"/>
        <v>0</v>
      </c>
      <c r="V28" s="8">
        <f t="shared" si="18"/>
        <v>0</v>
      </c>
      <c r="W28" s="8">
        <f t="shared" si="18"/>
        <v>0.14860869565217391</v>
      </c>
      <c r="X28" s="8">
        <f>X9</f>
        <v>0.2331</v>
      </c>
      <c r="Y28" s="77"/>
      <c r="Z28" s="8">
        <f t="shared" ref="Z28" si="19">Z9</f>
        <v>0.15</v>
      </c>
      <c r="AA28" s="8">
        <f>AA9</f>
        <v>0.1739</v>
      </c>
      <c r="AB28" s="8">
        <f>AB9</f>
        <v>0.2331</v>
      </c>
      <c r="AC28" s="8">
        <f>AC9</f>
        <v>0.15210000000000001</v>
      </c>
      <c r="AD28" s="76"/>
    </row>
    <row r="29" spans="1:30" ht="15.6" x14ac:dyDescent="0.3">
      <c r="A29" s="92"/>
      <c r="B29" s="10"/>
      <c r="C29" s="94"/>
      <c r="D29" s="9" t="s">
        <v>25</v>
      </c>
      <c r="E29" s="8">
        <f>$B$10*E10+$B$11*E11</f>
        <v>0</v>
      </c>
      <c r="F29" s="8">
        <f t="shared" ref="F29:I29" si="20">$B$10*F10+$B$11*F11</f>
        <v>0.17618200000000001</v>
      </c>
      <c r="G29" s="8">
        <f t="shared" si="20"/>
        <v>0.16756099999999999</v>
      </c>
      <c r="H29" s="8">
        <f t="shared" si="20"/>
        <v>0</v>
      </c>
      <c r="I29" s="8">
        <f t="shared" si="20"/>
        <v>0</v>
      </c>
      <c r="J29" s="8">
        <f>$B$10*J10+$B$11*J11</f>
        <v>0</v>
      </c>
      <c r="K29" s="8">
        <f>$B$10*K10+$B$11*K11</f>
        <v>0.14194499999999999</v>
      </c>
      <c r="L29" s="8">
        <f>$B$10*L10+$B$11*L11</f>
        <v>0</v>
      </c>
      <c r="M29" s="8">
        <f t="shared" ref="M29:X29" si="21">$B$10*M10+$B$11*M11</f>
        <v>0</v>
      </c>
      <c r="N29" s="8">
        <f t="shared" si="21"/>
        <v>0</v>
      </c>
      <c r="O29" s="8">
        <f t="shared" si="21"/>
        <v>0</v>
      </c>
      <c r="P29" s="8">
        <f t="shared" si="21"/>
        <v>0</v>
      </c>
      <c r="Q29" s="8">
        <f t="shared" si="21"/>
        <v>0</v>
      </c>
      <c r="R29" s="8">
        <f t="shared" si="21"/>
        <v>0</v>
      </c>
      <c r="S29" s="8">
        <f t="shared" si="21"/>
        <v>0</v>
      </c>
      <c r="T29" s="8">
        <f t="shared" si="21"/>
        <v>0</v>
      </c>
      <c r="U29" s="8">
        <f t="shared" si="21"/>
        <v>0</v>
      </c>
      <c r="V29" s="8">
        <f t="shared" si="21"/>
        <v>0</v>
      </c>
      <c r="W29" s="8">
        <f t="shared" si="21"/>
        <v>0</v>
      </c>
      <c r="X29" s="8">
        <f t="shared" si="21"/>
        <v>0</v>
      </c>
      <c r="Y29" s="77"/>
      <c r="Z29" s="8">
        <f t="shared" ref="Z29" si="22">$B$10*Z10+$B$11*Z11</f>
        <v>0</v>
      </c>
      <c r="AA29" s="8">
        <f>$B$10*AA10+$B$11*AA11</f>
        <v>0</v>
      </c>
      <c r="AB29" s="8">
        <f>$B$10*AB10+$B$11*AB11</f>
        <v>0</v>
      </c>
      <c r="AC29" s="8">
        <f>$B$10*AC10+$B$11*AC11</f>
        <v>0</v>
      </c>
      <c r="AD29" s="76"/>
    </row>
    <row r="30" spans="1:30" ht="15.6" x14ac:dyDescent="0.3">
      <c r="A30" s="92"/>
      <c r="B30" s="10"/>
      <c r="C30" s="94"/>
      <c r="D30" s="9" t="s">
        <v>26</v>
      </c>
      <c r="E30" s="8">
        <f>E12*$B$12+E13*$B$13+E14*$B$14</f>
        <v>0</v>
      </c>
      <c r="F30" s="8">
        <f t="shared" ref="F30:I30" si="23">F12*$B$12+F13*$B$13+F14*$B$14</f>
        <v>0</v>
      </c>
      <c r="G30" s="8">
        <f t="shared" si="23"/>
        <v>0</v>
      </c>
      <c r="H30" s="8">
        <f t="shared" si="23"/>
        <v>0</v>
      </c>
      <c r="I30" s="8">
        <f t="shared" si="23"/>
        <v>0.20180000000000003</v>
      </c>
      <c r="J30" s="8">
        <f>J12*$B$12+J13*$B$13+J14*$B$14</f>
        <v>0</v>
      </c>
      <c r="K30" s="8">
        <f>K12*$B$12+K13*$B$13+K14*$B$14</f>
        <v>0</v>
      </c>
      <c r="L30" s="8">
        <f>L12*$B$12+L13*$B$13+L14*$B$14</f>
        <v>0</v>
      </c>
      <c r="M30" s="8">
        <f t="shared" ref="M30:X30" si="24">M12*$B$12+M13*$B$13+M14*$B$14</f>
        <v>0</v>
      </c>
      <c r="N30" s="8">
        <f t="shared" si="24"/>
        <v>0</v>
      </c>
      <c r="O30" s="8">
        <f t="shared" si="24"/>
        <v>0</v>
      </c>
      <c r="P30" s="8">
        <f t="shared" si="24"/>
        <v>0</v>
      </c>
      <c r="Q30" s="8">
        <f t="shared" si="24"/>
        <v>0</v>
      </c>
      <c r="R30" s="8">
        <f t="shared" si="24"/>
        <v>0</v>
      </c>
      <c r="S30" s="8">
        <f t="shared" si="24"/>
        <v>0</v>
      </c>
      <c r="T30" s="8">
        <f t="shared" si="24"/>
        <v>0</v>
      </c>
      <c r="U30" s="8">
        <f t="shared" si="24"/>
        <v>0.16971999999999998</v>
      </c>
      <c r="V30" s="8">
        <f t="shared" si="24"/>
        <v>0.18565999999999999</v>
      </c>
      <c r="W30" s="8">
        <f t="shared" si="24"/>
        <v>0</v>
      </c>
      <c r="X30" s="8">
        <f t="shared" si="24"/>
        <v>0</v>
      </c>
      <c r="Y30" s="77"/>
      <c r="Z30" s="8">
        <f t="shared" ref="Z30" si="25">Z12*$B$12+Z13*$B$13+Z14*$B$14</f>
        <v>0</v>
      </c>
      <c r="AA30" s="8">
        <f>AA12*$B$12+AA13*$B$13+AA14*$B$14</f>
        <v>0</v>
      </c>
      <c r="AB30" s="8">
        <f>AB12*$B$12+AB13*$B$13+AB14*$B$14</f>
        <v>0</v>
      </c>
      <c r="AC30" s="8">
        <f>AC12*$B$12+AC13*$B$13+AC14*$B$14</f>
        <v>0</v>
      </c>
      <c r="AD30" s="76"/>
    </row>
    <row r="31" spans="1:30" ht="15.6" x14ac:dyDescent="0.3">
      <c r="A31" s="92"/>
      <c r="B31" s="10"/>
      <c r="C31" s="94"/>
      <c r="D31" s="9" t="s">
        <v>88</v>
      </c>
      <c r="E31" s="8">
        <f>E8</f>
        <v>1.6000000000000001E-3</v>
      </c>
      <c r="F31" s="8">
        <f t="shared" ref="F31:W31" si="26">F8</f>
        <v>0</v>
      </c>
      <c r="G31" s="8">
        <f t="shared" si="26"/>
        <v>0</v>
      </c>
      <c r="H31" s="8">
        <f t="shared" si="26"/>
        <v>0</v>
      </c>
      <c r="I31" s="8">
        <f t="shared" si="26"/>
        <v>0</v>
      </c>
      <c r="J31" s="8">
        <f>J8</f>
        <v>0</v>
      </c>
      <c r="K31" s="8">
        <f>K8</f>
        <v>0</v>
      </c>
      <c r="L31" s="8">
        <f>L8</f>
        <v>0</v>
      </c>
      <c r="M31" s="8">
        <f t="shared" ref="M31:V31" si="27">M8</f>
        <v>0</v>
      </c>
      <c r="N31" s="8">
        <f t="shared" si="27"/>
        <v>0</v>
      </c>
      <c r="O31" s="8">
        <f t="shared" si="27"/>
        <v>0</v>
      </c>
      <c r="P31" s="8">
        <f t="shared" si="27"/>
        <v>0</v>
      </c>
      <c r="Q31" s="8">
        <f t="shared" si="27"/>
        <v>0</v>
      </c>
      <c r="R31" s="8">
        <f t="shared" si="27"/>
        <v>0</v>
      </c>
      <c r="S31" s="8">
        <f t="shared" si="27"/>
        <v>0</v>
      </c>
      <c r="T31" s="8">
        <f t="shared" si="27"/>
        <v>1.9E-3</v>
      </c>
      <c r="U31" s="8">
        <f t="shared" si="27"/>
        <v>0</v>
      </c>
      <c r="V31" s="8">
        <f t="shared" si="27"/>
        <v>0</v>
      </c>
      <c r="W31" s="8">
        <f t="shared" si="26"/>
        <v>0</v>
      </c>
      <c r="X31" s="8">
        <f>X8</f>
        <v>0</v>
      </c>
      <c r="Y31" s="77"/>
      <c r="Z31" s="8">
        <f t="shared" ref="Z31" si="28">Z8</f>
        <v>1.4E-3</v>
      </c>
      <c r="AA31" s="8">
        <f>AA8</f>
        <v>0</v>
      </c>
      <c r="AB31" s="8">
        <f>AB8</f>
        <v>0</v>
      </c>
      <c r="AC31" s="8">
        <f>AC8</f>
        <v>0</v>
      </c>
      <c r="AD31" s="76"/>
    </row>
    <row r="32" spans="1:30" x14ac:dyDescent="0.3">
      <c r="A32" s="92"/>
      <c r="B32" s="10"/>
      <c r="C32" s="94"/>
      <c r="D32" s="18" t="s">
        <v>83</v>
      </c>
      <c r="E32" s="19">
        <f>E8+E9+E29+E30</f>
        <v>0.1716</v>
      </c>
      <c r="F32" s="19">
        <f t="shared" ref="F32:I32" si="29">F8+F9+F29+F30</f>
        <v>0.17618200000000001</v>
      </c>
      <c r="G32" s="19">
        <f t="shared" si="29"/>
        <v>0.16756099999999999</v>
      </c>
      <c r="H32" s="19">
        <f t="shared" si="29"/>
        <v>0.24790000000000001</v>
      </c>
      <c r="I32" s="19">
        <f t="shared" si="29"/>
        <v>0.20180000000000003</v>
      </c>
      <c r="J32" s="19">
        <f>J8+J9+J29+J30</f>
        <v>0.1419</v>
      </c>
      <c r="K32" s="19">
        <f>K8+K9+K29+K30</f>
        <v>0.14194499999999999</v>
      </c>
      <c r="L32" s="19">
        <f>L8+L9+L29+L30</f>
        <v>0.189</v>
      </c>
      <c r="M32" s="19">
        <f t="shared" ref="M32:W32" si="30">M8+M9+M29+M30</f>
        <v>0.16</v>
      </c>
      <c r="N32" s="19">
        <f t="shared" si="30"/>
        <v>0.19</v>
      </c>
      <c r="O32" s="19">
        <f t="shared" si="30"/>
        <v>0.17826086956521739</v>
      </c>
      <c r="P32" s="19">
        <f t="shared" si="30"/>
        <v>0.1739</v>
      </c>
      <c r="Q32" s="19">
        <f t="shared" si="30"/>
        <v>0.1739</v>
      </c>
      <c r="R32" s="19">
        <f t="shared" si="30"/>
        <v>0.18010000000000001</v>
      </c>
      <c r="S32" s="19">
        <f t="shared" si="30"/>
        <v>0.1769</v>
      </c>
      <c r="T32" s="19">
        <f t="shared" si="30"/>
        <v>0.17638000000000001</v>
      </c>
      <c r="U32" s="19">
        <f t="shared" si="30"/>
        <v>0.16971999999999998</v>
      </c>
      <c r="V32" s="19">
        <f t="shared" si="30"/>
        <v>0.18565999999999999</v>
      </c>
      <c r="W32" s="19">
        <f t="shared" si="30"/>
        <v>0.14860869565217391</v>
      </c>
      <c r="X32" s="19">
        <f>X8+X9+X29+X30</f>
        <v>0.2331</v>
      </c>
      <c r="Y32" s="77"/>
      <c r="Z32" s="19">
        <f t="shared" ref="Z32" si="31">Z8+Z9+Z29+Z30</f>
        <v>0.15140000000000001</v>
      </c>
      <c r="AA32" s="19">
        <f>AA8+AA9+AA29+AA30</f>
        <v>0.1739</v>
      </c>
      <c r="AB32" s="19">
        <f>AB8+AB9+AB29+AB30</f>
        <v>0.2331</v>
      </c>
      <c r="AC32" s="19">
        <f>AC8+AC9+AC29+AC30</f>
        <v>0.15210000000000001</v>
      </c>
      <c r="AD32" s="76"/>
    </row>
    <row r="33" spans="1:30" x14ac:dyDescent="0.3">
      <c r="A33" s="92"/>
      <c r="B33" s="10"/>
      <c r="C33" s="94"/>
      <c r="D33" s="18" t="s">
        <v>27</v>
      </c>
      <c r="E33" s="19">
        <f>E32*E26</f>
        <v>0.19733999999999999</v>
      </c>
      <c r="F33" s="19">
        <f t="shared" ref="F33:I33" si="32">F32*F26</f>
        <v>0.20260929999999999</v>
      </c>
      <c r="G33" s="19">
        <f t="shared" si="32"/>
        <v>0.19269514999999998</v>
      </c>
      <c r="H33" s="19">
        <f t="shared" si="32"/>
        <v>0.28508499999999998</v>
      </c>
      <c r="I33" s="19">
        <f t="shared" si="32"/>
        <v>0.23207000000000003</v>
      </c>
      <c r="J33" s="19">
        <f>J32*J26</f>
        <v>0.163185</v>
      </c>
      <c r="K33" s="19">
        <f>K32*K26</f>
        <v>0.16323674999999999</v>
      </c>
      <c r="L33" s="19">
        <f>L32*L26</f>
        <v>0.21734999999999999</v>
      </c>
      <c r="M33" s="19">
        <f t="shared" ref="M33:X33" si="33">M32*M26</f>
        <v>0.184</v>
      </c>
      <c r="N33" s="19">
        <f t="shared" si="33"/>
        <v>0.21849999999999997</v>
      </c>
      <c r="O33" s="19">
        <f t="shared" si="33"/>
        <v>0.20499999999999999</v>
      </c>
      <c r="P33" s="19">
        <f t="shared" si="33"/>
        <v>0.199985</v>
      </c>
      <c r="Q33" s="19">
        <f t="shared" si="33"/>
        <v>0.199985</v>
      </c>
      <c r="R33" s="19">
        <f t="shared" si="33"/>
        <v>0.20711499999999999</v>
      </c>
      <c r="S33" s="19">
        <f t="shared" si="33"/>
        <v>0.20343499999999998</v>
      </c>
      <c r="T33" s="19">
        <f t="shared" si="33"/>
        <v>0.20283699999999999</v>
      </c>
      <c r="U33" s="19">
        <f t="shared" si="33"/>
        <v>0.19517799999999996</v>
      </c>
      <c r="V33" s="19">
        <f t="shared" si="33"/>
        <v>0.21350899999999998</v>
      </c>
      <c r="W33" s="19">
        <f t="shared" si="33"/>
        <v>0.1709</v>
      </c>
      <c r="X33" s="19">
        <f t="shared" si="33"/>
        <v>0.268065</v>
      </c>
      <c r="Y33" s="77"/>
      <c r="Z33" s="19">
        <f t="shared" ref="Z33" si="34">Z32*Z26</f>
        <v>0.17410999999999999</v>
      </c>
      <c r="AA33" s="19">
        <f>AA32*AA26</f>
        <v>0.199985</v>
      </c>
      <c r="AB33" s="19">
        <f>AB32*AB26</f>
        <v>0.268065</v>
      </c>
      <c r="AC33" s="19">
        <f>AC32*AC26</f>
        <v>0.17491500000000001</v>
      </c>
      <c r="AD33" s="76"/>
    </row>
    <row r="34" spans="1:30" x14ac:dyDescent="0.3">
      <c r="A34" s="92"/>
      <c r="B34" s="10"/>
      <c r="C34" s="94"/>
      <c r="D34" s="16" t="s">
        <v>28</v>
      </c>
      <c r="E34" s="17">
        <f>E33*E25</f>
        <v>1794.60996</v>
      </c>
      <c r="F34" s="17">
        <f t="shared" ref="F34:I34" si="35">F33*F25</f>
        <v>1842.5289742</v>
      </c>
      <c r="G34" s="17">
        <f t="shared" si="35"/>
        <v>1752.3696940999998</v>
      </c>
      <c r="H34" s="17">
        <f t="shared" si="35"/>
        <v>2592.5629899999999</v>
      </c>
      <c r="I34" s="17">
        <f t="shared" si="35"/>
        <v>2110.4445800000003</v>
      </c>
      <c r="J34" s="17">
        <f>J33*J25</f>
        <v>1484.0043900000001</v>
      </c>
      <c r="K34" s="17">
        <f>K33*K25</f>
        <v>1484.4750044999998</v>
      </c>
      <c r="L34" s="17">
        <f>L33*L25</f>
        <v>1976.5808999999999</v>
      </c>
      <c r="M34" s="17">
        <f t="shared" ref="M34:X34" si="36">M33*M25</f>
        <v>1673.296</v>
      </c>
      <c r="N34" s="17">
        <f t="shared" si="36"/>
        <v>1987.0389999999998</v>
      </c>
      <c r="O34" s="17">
        <f t="shared" si="36"/>
        <v>1864.27</v>
      </c>
      <c r="P34" s="17">
        <f t="shared" si="36"/>
        <v>1818.6635899999999</v>
      </c>
      <c r="Q34" s="17">
        <f t="shared" si="36"/>
        <v>1818.6635899999999</v>
      </c>
      <c r="R34" s="17">
        <f t="shared" si="36"/>
        <v>1883.5038099999999</v>
      </c>
      <c r="S34" s="17">
        <f t="shared" si="36"/>
        <v>1850.0378899999998</v>
      </c>
      <c r="T34" s="17">
        <f t="shared" si="36"/>
        <v>1844.5996779999998</v>
      </c>
      <c r="U34" s="17">
        <f t="shared" si="36"/>
        <v>1774.9487319999996</v>
      </c>
      <c r="V34" s="17">
        <f t="shared" si="36"/>
        <v>1941.6508459999998</v>
      </c>
      <c r="W34" s="17">
        <f t="shared" si="36"/>
        <v>1554.1646000000001</v>
      </c>
      <c r="X34" s="17">
        <f t="shared" si="36"/>
        <v>2437.7831099999999</v>
      </c>
      <c r="Y34" s="78"/>
      <c r="Z34" s="17">
        <f t="shared" ref="Z34" si="37">Z33*Z25</f>
        <v>1583.3563399999998</v>
      </c>
      <c r="AA34" s="17">
        <f>AA33*AA25</f>
        <v>1818.6635899999999</v>
      </c>
      <c r="AB34" s="17">
        <f>AB33*AB25</f>
        <v>2437.7831099999999</v>
      </c>
      <c r="AC34" s="17">
        <f>AC33*AC25</f>
        <v>1590.6770100000001</v>
      </c>
      <c r="AD34" s="76"/>
    </row>
    <row r="35" spans="1:30" x14ac:dyDescent="0.3">
      <c r="A35" s="92"/>
      <c r="B35" s="10"/>
      <c r="C35" s="95" t="s">
        <v>35</v>
      </c>
      <c r="D35" s="5" t="s">
        <v>78</v>
      </c>
      <c r="E35" s="6">
        <f>E7*E26</f>
        <v>2.3552</v>
      </c>
      <c r="F35" s="6">
        <f t="shared" ref="F35:I35" si="38">F7*F26</f>
        <v>2.3631349999999998</v>
      </c>
      <c r="G35" s="6">
        <f t="shared" si="38"/>
        <v>2.3631349999999998</v>
      </c>
      <c r="H35" s="6">
        <f t="shared" si="38"/>
        <v>2.2885</v>
      </c>
      <c r="I35" s="6">
        <f t="shared" si="38"/>
        <v>2.2885</v>
      </c>
      <c r="J35" s="6">
        <f>J7*J26</f>
        <v>2.4551349999999998</v>
      </c>
      <c r="K35" s="6">
        <f>K7*K26</f>
        <v>2.4551349999999998</v>
      </c>
      <c r="L35" s="6">
        <f>L7*L26</f>
        <v>1.3224999999999998</v>
      </c>
      <c r="M35" s="6">
        <f t="shared" ref="M35:W35" si="39">M7*M26</f>
        <v>2.093</v>
      </c>
      <c r="N35" s="6">
        <f t="shared" si="39"/>
        <v>2.4379999999999997</v>
      </c>
      <c r="O35" s="6">
        <f t="shared" si="39"/>
        <v>2.1875</v>
      </c>
      <c r="P35" s="6">
        <f t="shared" si="39"/>
        <v>2.2424999999999997</v>
      </c>
      <c r="Q35" s="6">
        <f t="shared" si="39"/>
        <v>2.2424999999999997</v>
      </c>
      <c r="R35" s="6">
        <f t="shared" si="39"/>
        <v>2.10887</v>
      </c>
      <c r="S35" s="6">
        <f t="shared" si="39"/>
        <v>2.0694249999999998</v>
      </c>
      <c r="T35" s="6">
        <f t="shared" si="39"/>
        <v>2.6102354999999995</v>
      </c>
      <c r="U35" s="6">
        <f t="shared" si="39"/>
        <v>2.3976350000000002</v>
      </c>
      <c r="V35" s="6">
        <f t="shared" si="39"/>
        <v>2.3976350000000002</v>
      </c>
      <c r="W35" s="6">
        <f t="shared" si="39"/>
        <v>2.2826</v>
      </c>
      <c r="X35" s="6">
        <f>X7*X26</f>
        <v>2.34002</v>
      </c>
      <c r="Y35" s="78"/>
      <c r="Z35" s="6">
        <f t="shared" ref="Z35" si="40">Z7*Z26</f>
        <v>2.0814999999999997</v>
      </c>
      <c r="AA35" s="6">
        <f>AA7*AA26</f>
        <v>2.2424999999999997</v>
      </c>
      <c r="AB35" s="6">
        <f>AB7*AB26</f>
        <v>2.3402500000000002</v>
      </c>
      <c r="AC35" s="6">
        <f>AC7*AC26</f>
        <v>2.1849999999999996</v>
      </c>
      <c r="AD35" s="76"/>
    </row>
    <row r="36" spans="1:30" x14ac:dyDescent="0.3">
      <c r="A36" s="92"/>
      <c r="B36" s="10"/>
      <c r="C36" s="95"/>
      <c r="D36" s="16" t="s">
        <v>79</v>
      </c>
      <c r="E36" s="17">
        <f>E35*365</f>
        <v>859.64800000000002</v>
      </c>
      <c r="F36" s="17">
        <f t="shared" ref="F36:I36" si="41">F35*365</f>
        <v>862.54427499999997</v>
      </c>
      <c r="G36" s="17">
        <f t="shared" si="41"/>
        <v>862.54427499999997</v>
      </c>
      <c r="H36" s="17">
        <f t="shared" si="41"/>
        <v>835.30250000000001</v>
      </c>
      <c r="I36" s="17">
        <f t="shared" si="41"/>
        <v>835.30250000000001</v>
      </c>
      <c r="J36" s="17">
        <f>J35*365</f>
        <v>896.1242749999999</v>
      </c>
      <c r="K36" s="17">
        <f>K35*365</f>
        <v>896.1242749999999</v>
      </c>
      <c r="L36" s="17">
        <f>L35*365</f>
        <v>482.71249999999992</v>
      </c>
      <c r="M36" s="17">
        <f t="shared" ref="M36:X36" si="42">M35*365</f>
        <v>763.94499999999994</v>
      </c>
      <c r="N36" s="17">
        <f t="shared" si="42"/>
        <v>889.86999999999989</v>
      </c>
      <c r="O36" s="17">
        <f t="shared" si="42"/>
        <v>798.4375</v>
      </c>
      <c r="P36" s="17">
        <f t="shared" si="42"/>
        <v>818.51249999999993</v>
      </c>
      <c r="Q36" s="17">
        <f t="shared" si="42"/>
        <v>818.51249999999993</v>
      </c>
      <c r="R36" s="17">
        <f t="shared" si="42"/>
        <v>769.73755000000006</v>
      </c>
      <c r="S36" s="17">
        <f t="shared" si="42"/>
        <v>755.34012499999994</v>
      </c>
      <c r="T36" s="17">
        <f t="shared" si="42"/>
        <v>952.73595749999981</v>
      </c>
      <c r="U36" s="17">
        <f t="shared" si="42"/>
        <v>875.13677500000006</v>
      </c>
      <c r="V36" s="17">
        <f t="shared" si="42"/>
        <v>875.13677500000006</v>
      </c>
      <c r="W36" s="17">
        <f t="shared" si="42"/>
        <v>833.149</v>
      </c>
      <c r="X36" s="17">
        <f t="shared" si="42"/>
        <v>854.10730000000001</v>
      </c>
      <c r="Y36" s="78"/>
      <c r="Z36" s="17">
        <f t="shared" ref="Z36" si="43">Z35*365</f>
        <v>759.74749999999983</v>
      </c>
      <c r="AA36" s="17">
        <f>AA35*365</f>
        <v>818.51249999999993</v>
      </c>
      <c r="AB36" s="17">
        <f>AB35*365</f>
        <v>854.19125000000008</v>
      </c>
      <c r="AC36" s="17">
        <f>AC35*365</f>
        <v>797.52499999999986</v>
      </c>
      <c r="AD36" s="76"/>
    </row>
    <row r="37" spans="1:30" x14ac:dyDescent="0.3">
      <c r="A37" s="92"/>
      <c r="B37" s="10"/>
      <c r="C37" s="96" t="s">
        <v>89</v>
      </c>
      <c r="D37" s="18" t="s">
        <v>80</v>
      </c>
      <c r="E37" s="20">
        <f>E34+E36</f>
        <v>2654.2579599999999</v>
      </c>
      <c r="F37" s="20">
        <f t="shared" ref="F37:I37" si="44">F34+F36</f>
        <v>2705.0732491999997</v>
      </c>
      <c r="G37" s="20">
        <f t="shared" si="44"/>
        <v>2614.9139691</v>
      </c>
      <c r="H37" s="20">
        <f t="shared" si="44"/>
        <v>3427.8654900000001</v>
      </c>
      <c r="I37" s="20">
        <f t="shared" si="44"/>
        <v>2945.7470800000001</v>
      </c>
      <c r="J37" s="20">
        <f>J34+J36</f>
        <v>2380.1286650000002</v>
      </c>
      <c r="K37" s="20">
        <f>K34+K36</f>
        <v>2380.5992794999997</v>
      </c>
      <c r="L37" s="20">
        <f>L34+L36</f>
        <v>2459.2934</v>
      </c>
      <c r="M37" s="20">
        <f t="shared" ref="M37:X37" si="45">M34+M36</f>
        <v>2437.241</v>
      </c>
      <c r="N37" s="20">
        <f t="shared" si="45"/>
        <v>2876.9089999999997</v>
      </c>
      <c r="O37" s="20">
        <f t="shared" si="45"/>
        <v>2662.7075</v>
      </c>
      <c r="P37" s="20">
        <f t="shared" si="45"/>
        <v>2637.1760899999999</v>
      </c>
      <c r="Q37" s="20">
        <f t="shared" si="45"/>
        <v>2637.1760899999999</v>
      </c>
      <c r="R37" s="20">
        <f t="shared" si="45"/>
        <v>2653.24136</v>
      </c>
      <c r="S37" s="20">
        <f t="shared" si="45"/>
        <v>2605.3780149999998</v>
      </c>
      <c r="T37" s="20">
        <f t="shared" si="45"/>
        <v>2797.3356354999996</v>
      </c>
      <c r="U37" s="20">
        <f t="shared" si="45"/>
        <v>2650.0855069999998</v>
      </c>
      <c r="V37" s="20">
        <f t="shared" si="45"/>
        <v>2816.7876209999999</v>
      </c>
      <c r="W37" s="20">
        <f t="shared" si="45"/>
        <v>2387.3136</v>
      </c>
      <c r="X37" s="20">
        <f t="shared" si="45"/>
        <v>3291.89041</v>
      </c>
      <c r="Y37" s="78"/>
      <c r="Z37" s="20">
        <f t="shared" ref="Z37" si="46">Z34+Z36</f>
        <v>2343.1038399999998</v>
      </c>
      <c r="AA37" s="20">
        <f>AA34+AA36</f>
        <v>2637.1760899999999</v>
      </c>
      <c r="AB37" s="20">
        <f>AB34+AB36</f>
        <v>3291.9743600000002</v>
      </c>
      <c r="AC37" s="20">
        <f>AC34+AC36</f>
        <v>2388.20201</v>
      </c>
      <c r="AD37" s="76"/>
    </row>
    <row r="38" spans="1:30" x14ac:dyDescent="0.3">
      <c r="A38" s="92"/>
      <c r="B38" s="10"/>
      <c r="C38" s="96"/>
      <c r="D38" s="18" t="s">
        <v>29</v>
      </c>
      <c r="E38" s="20">
        <f>(E22*E16)+E15</f>
        <v>0</v>
      </c>
      <c r="F38" s="20">
        <f t="shared" ref="F38:I38" si="47">(F22*F16)+F15</f>
        <v>0</v>
      </c>
      <c r="G38" s="20">
        <f t="shared" si="47"/>
        <v>0</v>
      </c>
      <c r="H38" s="20">
        <f t="shared" si="47"/>
        <v>0</v>
      </c>
      <c r="I38" s="20">
        <f t="shared" si="47"/>
        <v>0</v>
      </c>
      <c r="J38" s="20">
        <f>(J22*J16)+J15</f>
        <v>0</v>
      </c>
      <c r="K38" s="20">
        <f>(K22*K16)+K15</f>
        <v>0</v>
      </c>
      <c r="L38" s="20">
        <f>(L22*L16)+L15</f>
        <v>0</v>
      </c>
      <c r="M38" s="20">
        <f t="shared" ref="M38:X38" si="48">(M22*M16)+M15</f>
        <v>0</v>
      </c>
      <c r="N38" s="20">
        <f t="shared" si="48"/>
        <v>272.61453999999998</v>
      </c>
      <c r="O38" s="20">
        <f t="shared" si="48"/>
        <v>0</v>
      </c>
      <c r="P38" s="19">
        <f t="shared" si="48"/>
        <v>0</v>
      </c>
      <c r="Q38" s="19">
        <f t="shared" si="48"/>
        <v>200</v>
      </c>
      <c r="R38" s="20">
        <f t="shared" si="48"/>
        <v>200</v>
      </c>
      <c r="S38" s="20">
        <f t="shared" si="48"/>
        <v>120</v>
      </c>
      <c r="T38" s="20">
        <f t="shared" si="48"/>
        <v>0</v>
      </c>
      <c r="U38" s="19">
        <f t="shared" si="48"/>
        <v>0</v>
      </c>
      <c r="V38" s="19">
        <f t="shared" si="48"/>
        <v>0</v>
      </c>
      <c r="W38" s="20">
        <f t="shared" si="48"/>
        <v>150</v>
      </c>
      <c r="X38" s="20">
        <f t="shared" si="48"/>
        <v>0</v>
      </c>
      <c r="Y38" s="78"/>
      <c r="Z38" s="20">
        <f t="shared" ref="Z38" si="49">(Z22*Z16)+Z15</f>
        <v>0</v>
      </c>
      <c r="AA38" s="20">
        <f>(AA22*AA16)+AA15</f>
        <v>0</v>
      </c>
      <c r="AB38" s="20">
        <f>(AB22*AB16)+AB15</f>
        <v>0</v>
      </c>
      <c r="AC38" s="20">
        <f>(AC22*AC16)+AC15</f>
        <v>0</v>
      </c>
      <c r="AD38" s="76"/>
    </row>
    <row r="39" spans="1:30" x14ac:dyDescent="0.3">
      <c r="A39" s="92"/>
      <c r="B39" s="10"/>
      <c r="C39" s="96"/>
      <c r="D39" s="16" t="s">
        <v>22</v>
      </c>
      <c r="E39" s="17">
        <f>E34+E36-E38</f>
        <v>2654.2579599999999</v>
      </c>
      <c r="F39" s="17">
        <f t="shared" ref="F39:I39" si="50">F34+F36-F38</f>
        <v>2705.0732491999997</v>
      </c>
      <c r="G39" s="17">
        <f t="shared" si="50"/>
        <v>2614.9139691</v>
      </c>
      <c r="H39" s="17">
        <f t="shared" si="50"/>
        <v>3427.8654900000001</v>
      </c>
      <c r="I39" s="17">
        <f t="shared" si="50"/>
        <v>2945.7470800000001</v>
      </c>
      <c r="J39" s="17">
        <f>J34+J36-J38</f>
        <v>2380.1286650000002</v>
      </c>
      <c r="K39" s="17">
        <f>K34+K36-K38</f>
        <v>2380.5992794999997</v>
      </c>
      <c r="L39" s="17">
        <f>L34+L36-L38</f>
        <v>2459.2934</v>
      </c>
      <c r="M39" s="17">
        <f t="shared" ref="M39:X39" si="51">M34+M36-M38</f>
        <v>2437.241</v>
      </c>
      <c r="N39" s="17">
        <f t="shared" si="51"/>
        <v>2604.2944599999996</v>
      </c>
      <c r="O39" s="17">
        <f t="shared" si="51"/>
        <v>2662.7075</v>
      </c>
      <c r="P39" s="17">
        <f t="shared" si="51"/>
        <v>2637.1760899999999</v>
      </c>
      <c r="Q39" s="17">
        <f t="shared" si="51"/>
        <v>2437.1760899999999</v>
      </c>
      <c r="R39" s="17">
        <f t="shared" si="51"/>
        <v>2453.24136</v>
      </c>
      <c r="S39" s="17">
        <f t="shared" si="51"/>
        <v>2485.3780149999998</v>
      </c>
      <c r="T39" s="17">
        <f t="shared" si="51"/>
        <v>2797.3356354999996</v>
      </c>
      <c r="U39" s="17">
        <f t="shared" si="51"/>
        <v>2650.0855069999998</v>
      </c>
      <c r="V39" s="17">
        <f t="shared" si="51"/>
        <v>2816.7876209999999</v>
      </c>
      <c r="W39" s="17">
        <f t="shared" si="51"/>
        <v>2237.3136</v>
      </c>
      <c r="X39" s="17">
        <f t="shared" si="51"/>
        <v>3291.89041</v>
      </c>
      <c r="Y39" s="78"/>
      <c r="Z39" s="17">
        <f t="shared" ref="Z39" si="52">Z34+Z36-Z38</f>
        <v>2343.1038399999998</v>
      </c>
      <c r="AA39" s="17">
        <f>AA34+AA36-AA38</f>
        <v>2637.1760899999999</v>
      </c>
      <c r="AB39" s="17">
        <f>AB34+AB36-AB38</f>
        <v>3291.9743600000002</v>
      </c>
      <c r="AC39" s="17">
        <f>AC34+AC36-AC38</f>
        <v>2388.20201</v>
      </c>
      <c r="AD39" s="76"/>
    </row>
    <row r="40" spans="1:30" x14ac:dyDescent="0.3">
      <c r="A40" s="92"/>
      <c r="B40" s="10"/>
      <c r="C40" s="96"/>
      <c r="D40" s="5" t="s">
        <v>107</v>
      </c>
      <c r="E40" s="6">
        <f>E41/E26</f>
        <v>192.33753333333334</v>
      </c>
      <c r="F40" s="6">
        <f t="shared" ref="F40:X40" si="53">F41/F26</f>
        <v>196.01980066666667</v>
      </c>
      <c r="G40" s="6">
        <f t="shared" si="53"/>
        <v>189.48651950000001</v>
      </c>
      <c r="H40" s="6">
        <f t="shared" si="53"/>
        <v>248.39605000000003</v>
      </c>
      <c r="I40" s="6">
        <f t="shared" si="53"/>
        <v>213.45993333333337</v>
      </c>
      <c r="J40" s="6">
        <f t="shared" si="53"/>
        <v>172.4730916666667</v>
      </c>
      <c r="K40" s="6">
        <f t="shared" si="53"/>
        <v>172.50719416666666</v>
      </c>
      <c r="L40" s="6">
        <f t="shared" si="53"/>
        <v>178.20966666666666</v>
      </c>
      <c r="M40" s="6">
        <f t="shared" si="53"/>
        <v>176.61166666666668</v>
      </c>
      <c r="N40" s="6">
        <f t="shared" si="53"/>
        <v>188.71698985507246</v>
      </c>
      <c r="O40" s="6">
        <f t="shared" si="53"/>
        <v>192.94981884057972</v>
      </c>
      <c r="P40" s="6">
        <f t="shared" si="53"/>
        <v>191.09971666666667</v>
      </c>
      <c r="Q40" s="6">
        <f t="shared" si="53"/>
        <v>176.60696304347826</v>
      </c>
      <c r="R40" s="6">
        <f t="shared" si="53"/>
        <v>177.77111304347827</v>
      </c>
      <c r="S40" s="6">
        <f t="shared" si="53"/>
        <v>180.09985615942028</v>
      </c>
      <c r="T40" s="6">
        <f t="shared" si="53"/>
        <v>202.70548083333333</v>
      </c>
      <c r="U40" s="6">
        <f t="shared" si="53"/>
        <v>192.03518166666666</v>
      </c>
      <c r="V40" s="6">
        <f t="shared" si="53"/>
        <v>204.11504500000001</v>
      </c>
      <c r="W40" s="6">
        <f t="shared" si="53"/>
        <v>162.12417391304351</v>
      </c>
      <c r="X40" s="6">
        <f t="shared" si="53"/>
        <v>238.54278333333338</v>
      </c>
      <c r="Y40" s="78"/>
      <c r="Z40" s="6">
        <f t="shared" ref="Z40" si="54">Z41/Z26</f>
        <v>169.79013333333333</v>
      </c>
      <c r="AA40" s="6">
        <f>AA41/AA26</f>
        <v>191.09971666666667</v>
      </c>
      <c r="AB40" s="6">
        <f>AB41/AB26</f>
        <v>238.54886666666673</v>
      </c>
      <c r="AC40" s="6">
        <f>AC41/AC26</f>
        <v>173.05811666666668</v>
      </c>
      <c r="AD40" s="76"/>
    </row>
    <row r="41" spans="1:30" x14ac:dyDescent="0.3">
      <c r="A41" s="92"/>
      <c r="B41" s="10"/>
      <c r="C41" s="96"/>
      <c r="D41" s="18" t="s">
        <v>87</v>
      </c>
      <c r="E41" s="20">
        <f>E39/12</f>
        <v>221.18816333333334</v>
      </c>
      <c r="F41" s="20">
        <f t="shared" ref="F41:I41" si="55">F39/12</f>
        <v>225.42277076666664</v>
      </c>
      <c r="G41" s="20">
        <f t="shared" si="55"/>
        <v>217.90949742500001</v>
      </c>
      <c r="H41" s="20">
        <f t="shared" si="55"/>
        <v>285.65545750000001</v>
      </c>
      <c r="I41" s="20">
        <f t="shared" si="55"/>
        <v>245.47892333333334</v>
      </c>
      <c r="J41" s="20">
        <f>J39/12</f>
        <v>198.34405541666669</v>
      </c>
      <c r="K41" s="20">
        <f>K39/12</f>
        <v>198.38327329166665</v>
      </c>
      <c r="L41" s="20">
        <f>L39/12</f>
        <v>204.94111666666666</v>
      </c>
      <c r="M41" s="20">
        <f t="shared" ref="M41:X41" si="56">M39/12</f>
        <v>203.10341666666667</v>
      </c>
      <c r="N41" s="20">
        <f t="shared" si="56"/>
        <v>217.02453833333331</v>
      </c>
      <c r="O41" s="20">
        <f t="shared" si="56"/>
        <v>221.89229166666667</v>
      </c>
      <c r="P41" s="20">
        <f t="shared" si="56"/>
        <v>219.76467416666665</v>
      </c>
      <c r="Q41" s="20">
        <f t="shared" si="56"/>
        <v>203.09800749999999</v>
      </c>
      <c r="R41" s="20">
        <f t="shared" si="56"/>
        <v>204.43678</v>
      </c>
      <c r="S41" s="20">
        <f t="shared" si="56"/>
        <v>207.11483458333331</v>
      </c>
      <c r="T41" s="20">
        <f t="shared" si="56"/>
        <v>233.11130295833331</v>
      </c>
      <c r="U41" s="20">
        <f t="shared" si="56"/>
        <v>220.84045891666665</v>
      </c>
      <c r="V41" s="20">
        <f t="shared" si="56"/>
        <v>234.73230175</v>
      </c>
      <c r="W41" s="20">
        <f t="shared" si="56"/>
        <v>186.44280000000001</v>
      </c>
      <c r="X41" s="20">
        <f t="shared" si="56"/>
        <v>274.32420083333335</v>
      </c>
      <c r="Y41" s="78"/>
      <c r="Z41" s="20">
        <f t="shared" ref="Z41" si="57">Z39/12</f>
        <v>195.25865333333331</v>
      </c>
      <c r="AA41" s="20">
        <f>AA39/12</f>
        <v>219.76467416666665</v>
      </c>
      <c r="AB41" s="20">
        <f>AB39/12</f>
        <v>274.3311966666667</v>
      </c>
      <c r="AC41" s="20">
        <f>AC39/12</f>
        <v>199.01683416666665</v>
      </c>
      <c r="AD41" s="76"/>
    </row>
    <row r="42" spans="1:30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76"/>
      <c r="Z42" s="32"/>
      <c r="AA42" s="32"/>
      <c r="AB42" s="32"/>
      <c r="AC42" s="32"/>
      <c r="AD42" s="76"/>
    </row>
    <row r="43" spans="1:30" x14ac:dyDescent="0.3">
      <c r="A43" s="55"/>
      <c r="B43" s="55"/>
      <c r="C43" s="55"/>
      <c r="D43" s="55" t="str">
        <f>CONCATENATE("Best plans for ",B1, " assuming annual consumption of ",B25, " kWh")</f>
        <v>Best plans for Wellington assuming annual consumption of 9094 kWh</v>
      </c>
      <c r="E43" s="5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76"/>
      <c r="Z43" s="32"/>
      <c r="AA43" s="32"/>
      <c r="AB43" s="32"/>
      <c r="AC43" s="32"/>
      <c r="AD43" s="76"/>
    </row>
    <row r="44" spans="1:30" ht="15" customHeight="1" x14ac:dyDescent="0.3">
      <c r="A44" s="86" t="s">
        <v>93</v>
      </c>
      <c r="B44" s="86"/>
      <c r="C44" s="86"/>
      <c r="D44" s="5" t="s">
        <v>117</v>
      </c>
      <c r="E44" s="5" t="str">
        <f>E1</f>
        <v>Contact Basic Plan (Standard)</v>
      </c>
      <c r="F44" s="5" t="str">
        <f t="shared" ref="F44:I44" si="58">F1</f>
        <v>Ecotricity ecoSAVER (Standard)</v>
      </c>
      <c r="G44" s="5" t="str">
        <f t="shared" si="58"/>
        <v>Ecotricity ecoWHOLESALE (Standard)</v>
      </c>
      <c r="H44" s="5" t="str">
        <f t="shared" si="58"/>
        <v>Electric Kiwi - Kiwi (Standard)</v>
      </c>
      <c r="I44" s="5" t="str">
        <f t="shared" si="58"/>
        <v>Electric Kiwi - MoveMaster (Standard)</v>
      </c>
      <c r="J44" s="5" t="str">
        <f>J1</f>
        <v>Flick Energy Flat (Standard)</v>
      </c>
      <c r="K44" s="5" t="str">
        <f>K1</f>
        <v>Flick Energy Off Peak (Standard)</v>
      </c>
      <c r="L44" s="5" t="str">
        <f>L1</f>
        <v>Frank Energy (Standard)</v>
      </c>
      <c r="M44" s="5" t="str">
        <f t="shared" ref="M44:X44" si="59">M1</f>
        <v>Genesis Energy Basic (Standard)</v>
      </c>
      <c r="N44" s="5" t="str">
        <f t="shared" si="59"/>
        <v>Genesis Energy Plus (Standard)</v>
      </c>
      <c r="O44" s="5" t="str">
        <f t="shared" si="59"/>
        <v>Globug (Standard)</v>
      </c>
      <c r="P44" s="5" t="str">
        <f t="shared" si="59"/>
        <v>Mercury Open Term (Standard)</v>
      </c>
      <c r="Q44" s="5" t="str">
        <f t="shared" si="59"/>
        <v>Mercury 1 Year Fixed (Standard)</v>
      </c>
      <c r="R44" s="5" t="str">
        <f t="shared" si="59"/>
        <v>Meridian 2- year contract (Standard)</v>
      </c>
      <c r="S44" s="5" t="str">
        <f t="shared" si="59"/>
        <v>Meridian No Fixed Term (Standard)</v>
      </c>
      <c r="T44" s="5" t="str">
        <f t="shared" si="59"/>
        <v>Nova Energy (Standard)</v>
      </c>
      <c r="U44" s="5" t="str">
        <f t="shared" si="59"/>
        <v>Octopus Fixed (Standard)</v>
      </c>
      <c r="V44" s="5" t="str">
        <f t="shared" si="59"/>
        <v>Octopus Flexi (Standard)</v>
      </c>
      <c r="W44" s="5" t="str">
        <f t="shared" si="59"/>
        <v>Powershop (Standard)</v>
      </c>
      <c r="X44" s="5" t="str">
        <f t="shared" si="59"/>
        <v>Slingshot (Standard)</v>
      </c>
      <c r="Y44" s="76"/>
      <c r="Z44" s="5" t="str">
        <f t="shared" ref="Z44" si="60">Z1</f>
        <v>Contact Broadband Bundle (Standard)</v>
      </c>
      <c r="AA44" s="5" t="str">
        <f>AA1</f>
        <v>Mercury Broadband Bundle (Standard)</v>
      </c>
      <c r="AB44" s="5" t="str">
        <f>AB1</f>
        <v>2degrees Bundle (Standard)</v>
      </c>
      <c r="AC44" s="5" t="str">
        <f>AC1</f>
        <v>Electric Kiwi - Prepay 300 (Standard)</v>
      </c>
      <c r="AD44" s="76"/>
    </row>
    <row r="45" spans="1:30" x14ac:dyDescent="0.3">
      <c r="A45" s="86"/>
      <c r="B45" s="86"/>
      <c r="C45" s="86"/>
      <c r="D45" s="5" t="s">
        <v>76</v>
      </c>
      <c r="E45" s="6">
        <f>E23</f>
        <v>2654.2579599999999</v>
      </c>
      <c r="F45" s="6">
        <f t="shared" ref="F45:X45" si="61">F23</f>
        <v>2705.0732491999997</v>
      </c>
      <c r="G45" s="6">
        <f t="shared" si="61"/>
        <v>2614.9139691</v>
      </c>
      <c r="H45" s="6">
        <f t="shared" si="61"/>
        <v>3427.8654900000001</v>
      </c>
      <c r="I45" s="6">
        <f t="shared" si="61"/>
        <v>2945.7470800000001</v>
      </c>
      <c r="J45" s="6">
        <f>J23</f>
        <v>2380.1286650000002</v>
      </c>
      <c r="K45" s="6">
        <f>K23</f>
        <v>2380.5992794999997</v>
      </c>
      <c r="L45" s="6">
        <f>L23</f>
        <v>2459.2934</v>
      </c>
      <c r="M45" s="6">
        <f t="shared" ref="M45:V45" si="62">M23</f>
        <v>2437.241</v>
      </c>
      <c r="N45" s="6">
        <f t="shared" si="62"/>
        <v>2604.2944599999996</v>
      </c>
      <c r="O45" s="6">
        <f t="shared" si="62"/>
        <v>2662.7075</v>
      </c>
      <c r="P45" s="6">
        <f t="shared" si="62"/>
        <v>2637.1760899999999</v>
      </c>
      <c r="Q45" s="6">
        <f t="shared" si="62"/>
        <v>2437.1760899999999</v>
      </c>
      <c r="R45" s="6">
        <f t="shared" si="62"/>
        <v>2453.24136</v>
      </c>
      <c r="S45" s="6">
        <f t="shared" si="62"/>
        <v>2485.3780149999998</v>
      </c>
      <c r="T45" s="6">
        <f t="shared" si="62"/>
        <v>2797.3356354999996</v>
      </c>
      <c r="U45" s="6">
        <f t="shared" si="62"/>
        <v>2650.0855069999998</v>
      </c>
      <c r="V45" s="6">
        <f t="shared" si="62"/>
        <v>2816.7876209999999</v>
      </c>
      <c r="W45" s="6">
        <f t="shared" si="61"/>
        <v>2237.3136</v>
      </c>
      <c r="X45" s="6">
        <f t="shared" si="61"/>
        <v>3291.89041</v>
      </c>
      <c r="Y45" s="78"/>
      <c r="Z45" s="6">
        <f t="shared" ref="Z45" si="63">Z23</f>
        <v>2343.1038399999998</v>
      </c>
      <c r="AA45" s="6">
        <f>AA23</f>
        <v>2637.1760899999999</v>
      </c>
      <c r="AB45" s="6">
        <f>AB23</f>
        <v>3291.9743600000002</v>
      </c>
      <c r="AC45" s="6">
        <f>AC23</f>
        <v>2388.20201</v>
      </c>
      <c r="AD45" s="76"/>
    </row>
    <row r="46" spans="1:30" x14ac:dyDescent="0.3">
      <c r="A46" s="86"/>
      <c r="B46" s="86"/>
      <c r="C46" s="86"/>
      <c r="D46" s="5" t="s">
        <v>77</v>
      </c>
      <c r="E46" s="5" t="str">
        <f>E2</f>
        <v>Open</v>
      </c>
      <c r="F46" s="5" t="str">
        <f t="shared" ref="F46:X46" si="64">F2</f>
        <v>Open (prices fixed for 12 months)</v>
      </c>
      <c r="G46" s="5" t="str">
        <f t="shared" si="64"/>
        <v>Open</v>
      </c>
      <c r="H46" s="5" t="str">
        <f t="shared" si="64"/>
        <v>Open</v>
      </c>
      <c r="I46" s="5" t="str">
        <f t="shared" si="64"/>
        <v>Open</v>
      </c>
      <c r="J46" s="5" t="str">
        <f>J2</f>
        <v>Open</v>
      </c>
      <c r="K46" s="5" t="str">
        <f>K2</f>
        <v>Open</v>
      </c>
      <c r="L46" s="5" t="str">
        <f>L2</f>
        <v>Open</v>
      </c>
      <c r="M46" s="5" t="str">
        <f t="shared" ref="M46:V46" si="65">M2</f>
        <v>Fixed (12 months)</v>
      </c>
      <c r="N46" s="5" t="str">
        <f t="shared" si="65"/>
        <v>Open or Fixed</v>
      </c>
      <c r="O46" s="5" t="str">
        <f t="shared" si="65"/>
        <v>Open</v>
      </c>
      <c r="P46" s="5" t="str">
        <f t="shared" si="65"/>
        <v>Open</v>
      </c>
      <c r="Q46" s="5" t="str">
        <f t="shared" si="65"/>
        <v>Fixed (12 months)</v>
      </c>
      <c r="R46" s="5" t="str">
        <f t="shared" si="65"/>
        <v>Fixed (24 months)</v>
      </c>
      <c r="S46" s="5" t="str">
        <f t="shared" si="65"/>
        <v>Open</v>
      </c>
      <c r="T46" s="5" t="str">
        <f t="shared" si="65"/>
        <v>Open</v>
      </c>
      <c r="U46" s="5" t="str">
        <f t="shared" si="65"/>
        <v>Open (prices fixed for 12 months)</v>
      </c>
      <c r="V46" s="5" t="str">
        <f t="shared" si="65"/>
        <v>Open</v>
      </c>
      <c r="W46" s="5" t="str">
        <f t="shared" si="64"/>
        <v>Open</v>
      </c>
      <c r="X46" s="5" t="str">
        <f t="shared" si="64"/>
        <v>Fixed 12 months</v>
      </c>
      <c r="Y46" s="76"/>
      <c r="Z46" s="5" t="str">
        <f t="shared" ref="Z46" si="66">Z2</f>
        <v>Open</v>
      </c>
      <c r="AA46" s="5" t="str">
        <f>AA2</f>
        <v>Fixed (12 months)</v>
      </c>
      <c r="AB46" s="5" t="str">
        <f>AB2</f>
        <v>Open / Fixed</v>
      </c>
      <c r="AC46" s="5" t="str">
        <f>AC2</f>
        <v>Open</v>
      </c>
      <c r="AD46" s="76"/>
    </row>
    <row r="47" spans="1:30" x14ac:dyDescent="0.3">
      <c r="A47" s="86"/>
      <c r="B47" s="86"/>
      <c r="C47" s="86"/>
      <c r="D47" s="5" t="s">
        <v>118</v>
      </c>
      <c r="E47" s="5" t="str">
        <f>E18</f>
        <v>.</v>
      </c>
      <c r="F47" s="5" t="str">
        <f t="shared" ref="F47:X47" si="67">F18</f>
        <v>.</v>
      </c>
      <c r="G47" s="5" t="str">
        <f t="shared" si="67"/>
        <v>.</v>
      </c>
      <c r="H47" s="5" t="str">
        <f t="shared" si="67"/>
        <v>.</v>
      </c>
      <c r="I47" s="5" t="str">
        <f t="shared" si="67"/>
        <v>.</v>
      </c>
      <c r="J47" s="5" t="str">
        <f t="shared" si="67"/>
        <v>.</v>
      </c>
      <c r="K47" s="5" t="str">
        <f t="shared" si="67"/>
        <v>.</v>
      </c>
      <c r="L47" s="5" t="str">
        <f t="shared" si="67"/>
        <v>.</v>
      </c>
      <c r="M47" s="5" t="str">
        <f t="shared" si="67"/>
        <v>.</v>
      </c>
      <c r="N47" s="5" t="str">
        <f t="shared" si="67"/>
        <v>DISC-03</v>
      </c>
      <c r="O47" s="5" t="str">
        <f t="shared" si="67"/>
        <v>.</v>
      </c>
      <c r="P47" s="5" t="str">
        <f t="shared" si="67"/>
        <v>.</v>
      </c>
      <c r="Q47" s="5" t="str">
        <f t="shared" si="67"/>
        <v>DISC-04</v>
      </c>
      <c r="R47" s="5" t="str">
        <f t="shared" si="67"/>
        <v>DISC-07</v>
      </c>
      <c r="S47" s="5" t="str">
        <f t="shared" si="67"/>
        <v>DISC-10</v>
      </c>
      <c r="T47" s="5" t="str">
        <f t="shared" si="67"/>
        <v>.</v>
      </c>
      <c r="U47" s="5" t="str">
        <f t="shared" si="67"/>
        <v>.</v>
      </c>
      <c r="V47" s="5" t="str">
        <f t="shared" si="67"/>
        <v>.</v>
      </c>
      <c r="W47" s="5" t="str">
        <f t="shared" si="67"/>
        <v>DISC-08</v>
      </c>
      <c r="X47" s="5" t="str">
        <f t="shared" si="67"/>
        <v>BUND-02</v>
      </c>
      <c r="Y47" s="76"/>
      <c r="Z47" s="5" t="str">
        <f t="shared" ref="Z47" si="68">Z18</f>
        <v>BUND-05</v>
      </c>
      <c r="AA47" s="5" t="str">
        <f>AA18</f>
        <v>BUND-04</v>
      </c>
      <c r="AB47" s="5" t="str">
        <f>AB18</f>
        <v>BUND-06</v>
      </c>
      <c r="AC47" s="5" t="str">
        <f>AC18</f>
        <v>BUND-07</v>
      </c>
      <c r="AD47" s="76"/>
    </row>
    <row r="48" spans="1:30" x14ac:dyDescent="0.3">
      <c r="A48" s="98" t="s">
        <v>188</v>
      </c>
      <c r="B48" s="98"/>
      <c r="C48" s="98"/>
      <c r="D48" s="72" t="s">
        <v>195</v>
      </c>
      <c r="E48" s="10">
        <f>VLOOKUP(E1,'Plans terms &amp; discounts'!$A:$G,6,FALSE)</f>
        <v>0</v>
      </c>
      <c r="F48" s="10">
        <f>VLOOKUP(F1,'Plans terms &amp; discounts'!$A:$G,6,FALSE)</f>
        <v>0</v>
      </c>
      <c r="G48" s="10">
        <f>VLOOKUP(G1,'Plans terms &amp; discounts'!$A:$G,6,FALSE)</f>
        <v>0</v>
      </c>
      <c r="H48" s="10">
        <f>VLOOKUP(H1,'Plans terms &amp; discounts'!$A:$G,6,FALSE)</f>
        <v>0</v>
      </c>
      <c r="I48" s="10">
        <f>VLOOKUP(I1,'Plans terms &amp; discounts'!$A:$G,6,FALSE)</f>
        <v>0</v>
      </c>
      <c r="J48" s="10">
        <f>VLOOKUP(J1,'Plans terms &amp; discounts'!$A:$G,6,FALSE)</f>
        <v>0</v>
      </c>
      <c r="K48" s="10">
        <f>VLOOKUP(K1,'Plans terms &amp; discounts'!$A:$G,6,FALSE)</f>
        <v>0</v>
      </c>
      <c r="L48" s="10">
        <f>VLOOKUP(L1,'Plans terms &amp; discounts'!$A:$G,6,FALSE)</f>
        <v>0</v>
      </c>
      <c r="M48" s="10">
        <f>VLOOKUP(M1,'Plans terms &amp; discounts'!$A:$G,6,FALSE)</f>
        <v>0.02</v>
      </c>
      <c r="N48" s="10">
        <f>VLOOKUP(N1,'Plans terms &amp; discounts'!$A:$G,6,FALSE)</f>
        <v>0.03</v>
      </c>
      <c r="O48" s="10">
        <f>VLOOKUP(O1,'Plans terms &amp; discounts'!$A:$G,6,FALSE)</f>
        <v>0</v>
      </c>
      <c r="P48" s="10">
        <f>VLOOKUP(P1,'Plans terms &amp; discounts'!$A:$G,6,FALSE)</f>
        <v>0</v>
      </c>
      <c r="Q48" s="10">
        <f>VLOOKUP(Q1,'Plans terms &amp; discounts'!$A:$G,6,FALSE)</f>
        <v>0</v>
      </c>
      <c r="R48" s="10">
        <f>VLOOKUP(R1,'Plans terms &amp; discounts'!$A:$G,6,FALSE)</f>
        <v>0</v>
      </c>
      <c r="S48" s="10">
        <f>VLOOKUP(S1,'Plans terms &amp; discounts'!$A:$G,6,FALSE)</f>
        <v>0</v>
      </c>
      <c r="T48" s="10">
        <f>VLOOKUP(T1,'Plans terms &amp; discounts'!$A:$G,6,FALSE)</f>
        <v>0</v>
      </c>
      <c r="U48" s="10">
        <f>VLOOKUP(U1,'Plans terms &amp; discounts'!$A:$G,6,FALSE)</f>
        <v>0</v>
      </c>
      <c r="V48" s="10">
        <f>VLOOKUP(V1,'Plans terms &amp; discounts'!$A:$G,6,FALSE)</f>
        <v>0</v>
      </c>
      <c r="W48" s="10">
        <f>VLOOKUP(W1,'Plans terms &amp; discounts'!$A:$G,6,FALSE)</f>
        <v>0</v>
      </c>
      <c r="X48" s="10">
        <f>VLOOKUP(X1,'Plans terms &amp; discounts'!$A:$G,6,FALSE)</f>
        <v>0</v>
      </c>
      <c r="Y48" s="76"/>
      <c r="Z48" s="10">
        <f>VLOOKUP(Z1,'Plans terms &amp; discounts'!$A:$G,6,FALSE)</f>
        <v>0</v>
      </c>
      <c r="AA48" s="10">
        <f>VLOOKUP(AA1,'Plans terms &amp; discounts'!$A:$G,6,FALSE)</f>
        <v>0</v>
      </c>
      <c r="AB48" s="10">
        <f>VLOOKUP(AB1,'Plans terms &amp; discounts'!$A:$G,6,FALSE)</f>
        <v>0</v>
      </c>
      <c r="AC48" s="10">
        <f>VLOOKUP(AC1,'Plans terms &amp; discounts'!$A:$G,6,FALSE)</f>
        <v>0</v>
      </c>
      <c r="AD48" s="76"/>
    </row>
    <row r="49" spans="1:30" x14ac:dyDescent="0.3">
      <c r="A49" s="98"/>
      <c r="B49" s="98"/>
      <c r="C49" s="98"/>
      <c r="D49" s="11" t="s">
        <v>196</v>
      </c>
      <c r="E49" s="11">
        <f>VLOOKUP(E1,'Plans terms &amp; discounts'!$A:$G,7,FALSE)</f>
        <v>0</v>
      </c>
      <c r="F49" s="11">
        <f>VLOOKUP(F1,'Plans terms &amp; discounts'!$A:$G,7,FALSE)</f>
        <v>0</v>
      </c>
      <c r="G49" s="11">
        <f>VLOOKUP(G1,'Plans terms &amp; discounts'!$A:$G,7,FALSE)</f>
        <v>0</v>
      </c>
      <c r="H49" s="11">
        <f>VLOOKUP(H1,'Plans terms &amp; discounts'!$A:$G,7,FALSE)</f>
        <v>0</v>
      </c>
      <c r="I49" s="11">
        <f>VLOOKUP(I1,'Plans terms &amp; discounts'!$A:$G,7,FALSE)</f>
        <v>0</v>
      </c>
      <c r="J49" s="11">
        <f>VLOOKUP(J1,'Plans terms &amp; discounts'!$A:$G,7,FALSE)</f>
        <v>50</v>
      </c>
      <c r="K49" s="11">
        <f>VLOOKUP(K1,'Plans terms &amp; discounts'!$A:$G,7,FALSE)</f>
        <v>50</v>
      </c>
      <c r="L49" s="11">
        <f>VLOOKUP(L1,'Plans terms &amp; discounts'!$A:$G,7,FALSE)</f>
        <v>0</v>
      </c>
      <c r="M49" s="11">
        <f>VLOOKUP(M1,'Plans terms &amp; discounts'!$A:$G,7,FALSE)</f>
        <v>100</v>
      </c>
      <c r="N49" s="11">
        <f>VLOOKUP(N1,'Plans terms &amp; discounts'!$A:$G,7,FALSE)</f>
        <v>0</v>
      </c>
      <c r="O49" s="11">
        <f>VLOOKUP(O1,'Plans terms &amp; discounts'!$A:$G,7,FALSE)</f>
        <v>0</v>
      </c>
      <c r="P49" s="11">
        <f>VLOOKUP(P1,'Plans terms &amp; discounts'!$A:$G,7,FALSE)</f>
        <v>0</v>
      </c>
      <c r="Q49" s="11">
        <f>VLOOKUP(Q1,'Plans terms &amp; discounts'!$A:$G,7,FALSE)</f>
        <v>0</v>
      </c>
      <c r="R49" s="11">
        <f>VLOOKUP(R1,'Plans terms &amp; discounts'!$A:$G,7,FALSE)</f>
        <v>0</v>
      </c>
      <c r="S49" s="11">
        <f>VLOOKUP(S1,'Plans terms &amp; discounts'!$A:$G,7,FALSE)</f>
        <v>0</v>
      </c>
      <c r="T49" s="11">
        <f>VLOOKUP(T1,'Plans terms &amp; discounts'!$A:$G,7,FALSE)</f>
        <v>0</v>
      </c>
      <c r="U49" s="11">
        <f>VLOOKUP(U1,'Plans terms &amp; discounts'!$A:$G,7,FALSE)</f>
        <v>0</v>
      </c>
      <c r="V49" s="11">
        <f>VLOOKUP(V1,'Plans terms &amp; discounts'!$A:$G,7,FALSE)</f>
        <v>0</v>
      </c>
      <c r="W49" s="11">
        <f>VLOOKUP(W1,'Plans terms &amp; discounts'!$A:$G,7,FALSE)</f>
        <v>0</v>
      </c>
      <c r="X49" s="11">
        <f>VLOOKUP(X1,'Plans terms &amp; discounts'!$A:$G,7,FALSE)</f>
        <v>0</v>
      </c>
      <c r="Y49" s="78"/>
      <c r="Z49" s="11">
        <f>VLOOKUP(Z1,'Plans terms &amp; discounts'!$A:$G,7,FALSE)</f>
        <v>0</v>
      </c>
      <c r="AA49" s="11">
        <f>VLOOKUP(AA1,'Plans terms &amp; discounts'!$A:$G,7,FALSE)</f>
        <v>0</v>
      </c>
      <c r="AB49" s="11">
        <f>VLOOKUP(AB1,'Plans terms &amp; discounts'!$A:$G,7,FALSE)</f>
        <v>0</v>
      </c>
      <c r="AC49" s="11">
        <f>VLOOKUP(AC1,'Plans terms &amp; discounts'!$A:$G,7,FALSE)</f>
        <v>0</v>
      </c>
      <c r="AD49" s="76"/>
    </row>
    <row r="50" spans="1:30" x14ac:dyDescent="0.3">
      <c r="A50" s="98"/>
      <c r="B50" s="98"/>
      <c r="C50" s="98"/>
      <c r="D50" s="11" t="s">
        <v>197</v>
      </c>
      <c r="E50" s="11">
        <f t="shared" ref="E50:L50" si="69">E45-(E45*E48)-E49</f>
        <v>2654.2579599999999</v>
      </c>
      <c r="F50" s="11">
        <f t="shared" si="69"/>
        <v>2705.0732491999997</v>
      </c>
      <c r="G50" s="11">
        <f t="shared" si="69"/>
        <v>2614.9139691</v>
      </c>
      <c r="H50" s="11">
        <f t="shared" si="69"/>
        <v>3427.8654900000001</v>
      </c>
      <c r="I50" s="11">
        <f t="shared" si="69"/>
        <v>2945.7470800000001</v>
      </c>
      <c r="J50" s="11">
        <f t="shared" si="69"/>
        <v>2330.1286650000002</v>
      </c>
      <c r="K50" s="11">
        <f t="shared" si="69"/>
        <v>2330.5992794999997</v>
      </c>
      <c r="L50" s="11">
        <f t="shared" si="69"/>
        <v>2459.2934</v>
      </c>
      <c r="M50" s="11">
        <f>M45-(M45*M48)-M49</f>
        <v>2288.4961800000001</v>
      </c>
      <c r="N50" s="11">
        <f>N45-(N45*N48)-N49</f>
        <v>2526.1656261999997</v>
      </c>
      <c r="O50" s="11">
        <f t="shared" ref="O50:AB50" si="70">O45-(O45*O48)-O49</f>
        <v>2662.7075</v>
      </c>
      <c r="P50" s="11">
        <f t="shared" si="70"/>
        <v>2637.1760899999999</v>
      </c>
      <c r="Q50" s="11">
        <f t="shared" si="70"/>
        <v>2437.1760899999999</v>
      </c>
      <c r="R50" s="11">
        <f t="shared" si="70"/>
        <v>2453.24136</v>
      </c>
      <c r="S50" s="11">
        <f t="shared" si="70"/>
        <v>2485.3780149999998</v>
      </c>
      <c r="T50" s="11">
        <f t="shared" si="70"/>
        <v>2797.3356354999996</v>
      </c>
      <c r="U50" s="11">
        <f t="shared" si="70"/>
        <v>2650.0855069999998</v>
      </c>
      <c r="V50" s="11">
        <f t="shared" si="70"/>
        <v>2816.7876209999999</v>
      </c>
      <c r="W50" s="11">
        <f t="shared" si="70"/>
        <v>2237.3136</v>
      </c>
      <c r="X50" s="11">
        <f t="shared" si="70"/>
        <v>3291.89041</v>
      </c>
      <c r="Y50" s="78"/>
      <c r="Z50" s="11">
        <f t="shared" si="70"/>
        <v>2343.1038399999998</v>
      </c>
      <c r="AA50" s="11">
        <f t="shared" si="70"/>
        <v>2637.1760899999999</v>
      </c>
      <c r="AB50" s="11">
        <f t="shared" si="70"/>
        <v>3291.9743600000002</v>
      </c>
      <c r="AC50" s="11">
        <f>AC45-(AC45*AC48)-AC49</f>
        <v>2388.20201</v>
      </c>
      <c r="AD50" s="76"/>
    </row>
    <row r="51" spans="1:30" x14ac:dyDescent="0.3">
      <c r="Y51" s="76"/>
      <c r="AD51" s="76"/>
    </row>
    <row r="52" spans="1:30" x14ac:dyDescent="0.3">
      <c r="Y52" s="76"/>
      <c r="AD52" s="76"/>
    </row>
    <row r="53" spans="1:30" x14ac:dyDescent="0.3">
      <c r="Y53" s="76"/>
      <c r="AD53" s="76"/>
    </row>
    <row r="54" spans="1:30" x14ac:dyDescent="0.3">
      <c r="Y54" s="76"/>
      <c r="AD54" s="76"/>
    </row>
    <row r="55" spans="1:30" x14ac:dyDescent="0.3">
      <c r="Y55" s="76"/>
      <c r="AD55" s="76"/>
    </row>
    <row r="56" spans="1:30" x14ac:dyDescent="0.3">
      <c r="Y56" s="76"/>
      <c r="AD56" s="76"/>
    </row>
    <row r="57" spans="1:30" x14ac:dyDescent="0.3">
      <c r="Y57" s="76"/>
      <c r="AD57" s="76"/>
    </row>
    <row r="58" spans="1:30" x14ac:dyDescent="0.3">
      <c r="Y58" s="76"/>
      <c r="AD58" s="76"/>
    </row>
    <row r="59" spans="1:30" x14ac:dyDescent="0.3">
      <c r="Y59" s="76"/>
      <c r="AD59" s="76"/>
    </row>
    <row r="60" spans="1:30" x14ac:dyDescent="0.3">
      <c r="Y60" s="76"/>
      <c r="AD60" s="76"/>
    </row>
    <row r="61" spans="1:30" x14ac:dyDescent="0.3">
      <c r="A61" s="4"/>
      <c r="B61" s="45" t="str">
        <f>B1</f>
        <v>Wellington</v>
      </c>
      <c r="C61" s="45"/>
      <c r="D61" s="4"/>
      <c r="E61" s="47" t="s">
        <v>44</v>
      </c>
      <c r="F61" s="40" t="s">
        <v>207</v>
      </c>
      <c r="G61" s="40" t="s">
        <v>208</v>
      </c>
      <c r="H61" s="47" t="s">
        <v>48</v>
      </c>
      <c r="I61" s="47" t="s">
        <v>50</v>
      </c>
      <c r="J61" s="47" t="s">
        <v>52</v>
      </c>
      <c r="K61" s="47" t="s">
        <v>53</v>
      </c>
      <c r="L61" s="47" t="s">
        <v>54</v>
      </c>
      <c r="M61" s="47" t="s">
        <v>55</v>
      </c>
      <c r="N61" s="47" t="s">
        <v>56</v>
      </c>
      <c r="O61" s="47" t="s">
        <v>57</v>
      </c>
      <c r="P61" t="s">
        <v>169</v>
      </c>
      <c r="Q61" t="s">
        <v>171</v>
      </c>
      <c r="R61" s="47" t="s">
        <v>111</v>
      </c>
      <c r="S61" s="47" t="s">
        <v>112</v>
      </c>
      <c r="T61" s="47" t="s">
        <v>59</v>
      </c>
      <c r="U61" s="47" t="s">
        <v>72</v>
      </c>
      <c r="V61" s="47" t="s">
        <v>106</v>
      </c>
      <c r="W61" s="47" t="s">
        <v>60</v>
      </c>
      <c r="X61" s="47" t="s">
        <v>73</v>
      </c>
      <c r="Y61" s="76"/>
      <c r="Z61" s="60" t="s">
        <v>179</v>
      </c>
      <c r="AA61" t="s">
        <v>177</v>
      </c>
      <c r="AB61" s="47" t="s">
        <v>185</v>
      </c>
      <c r="AC61" s="47" t="s">
        <v>189</v>
      </c>
      <c r="AD61" s="76"/>
    </row>
    <row r="62" spans="1:30" ht="15.6" x14ac:dyDescent="0.3">
      <c r="A62" s="87" t="s">
        <v>84</v>
      </c>
      <c r="B62" s="88" t="s">
        <v>92</v>
      </c>
      <c r="C62" s="88"/>
      <c r="D62" s="1" t="s">
        <v>94</v>
      </c>
      <c r="E62" s="30" t="str">
        <f>VLOOKUP(E61,'Plans terms &amp; discounts'!$A:$B,2,FALSE)</f>
        <v>Open</v>
      </c>
      <c r="F62" s="30" t="str">
        <f>VLOOKUP(F61,'Plans terms &amp; discounts'!$A:$B,2,FALSE)</f>
        <v>Open (prices fixed for 12 months)</v>
      </c>
      <c r="G62" s="30" t="str">
        <f>VLOOKUP(G61,'Plans terms &amp; discounts'!$A:$B,2,FALSE)</f>
        <v>Open</v>
      </c>
      <c r="H62" s="30" t="str">
        <f>VLOOKUP(H61,'Plans terms &amp; discounts'!$A:$B,2,FALSE)</f>
        <v>Open</v>
      </c>
      <c r="I62" s="30" t="str">
        <f>VLOOKUP(I61,'Plans terms &amp; discounts'!$A:$B,2,FALSE)</f>
        <v>Open</v>
      </c>
      <c r="J62" s="30" t="str">
        <f>VLOOKUP(J61,'Plans terms &amp; discounts'!$A:$B,2,FALSE)</f>
        <v>Open</v>
      </c>
      <c r="K62" s="30" t="str">
        <f>VLOOKUP(K61,'Plans terms &amp; discounts'!$A:$B,2,FALSE)</f>
        <v>Open</v>
      </c>
      <c r="L62" s="30" t="str">
        <f>VLOOKUP(L61,'Plans terms &amp; discounts'!$A:$B,2,FALSE)</f>
        <v>Open</v>
      </c>
      <c r="M62" s="30" t="str">
        <f>VLOOKUP(M61,'Plans terms &amp; discounts'!$A:$B,2,FALSE)</f>
        <v>Fixed (12 months)</v>
      </c>
      <c r="N62" s="30" t="str">
        <f>VLOOKUP(N61,'Plans terms &amp; discounts'!$A:$B,2,FALSE)</f>
        <v>Open or Fixed</v>
      </c>
      <c r="O62" s="30" t="str">
        <f>VLOOKUP(O61,'Plans terms &amp; discounts'!$A:$B,2,FALSE)</f>
        <v>Open</v>
      </c>
      <c r="P62" s="30" t="str">
        <f>VLOOKUP(P61,'Plans terms &amp; discounts'!$A:$B,2,FALSE)</f>
        <v>Open</v>
      </c>
      <c r="Q62" s="30" t="str">
        <f>VLOOKUP(Q61,'Plans terms &amp; discounts'!$A:$B,2,FALSE)</f>
        <v>Fixed (12 months)</v>
      </c>
      <c r="R62" s="30" t="str">
        <f>VLOOKUP(R61,'Plans terms &amp; discounts'!$A:$B,2,FALSE)</f>
        <v>Fixed (24 months)</v>
      </c>
      <c r="S62" s="30" t="str">
        <f>VLOOKUP(S61,'Plans terms &amp; discounts'!$A:$B,2,FALSE)</f>
        <v>Open</v>
      </c>
      <c r="T62" s="30" t="str">
        <f>VLOOKUP(T61,'Plans terms &amp; discounts'!$A:$B,2,FALSE)</f>
        <v>Open</v>
      </c>
      <c r="U62" s="30" t="str">
        <f>VLOOKUP(U61,'Plans terms &amp; discounts'!$A:$B,2,FALSE)</f>
        <v>Open (prices fixed for 12 months)</v>
      </c>
      <c r="V62" s="30" t="str">
        <f>VLOOKUP(V61,'Plans terms &amp; discounts'!$A:$B,2,FALSE)</f>
        <v>Open</v>
      </c>
      <c r="W62" s="30" t="str">
        <f>VLOOKUP(W61,'Plans terms &amp; discounts'!$A:$B,2,FALSE)</f>
        <v>Open</v>
      </c>
      <c r="X62" s="30" t="str">
        <f>VLOOKUP(X61,'Plans terms &amp; discounts'!$A:$B,2,FALSE)</f>
        <v>Fixed 12 months</v>
      </c>
      <c r="Y62" s="76"/>
      <c r="Z62" s="30" t="str">
        <f>VLOOKUP(Z61,'Plans terms &amp; discounts'!$A:$B,2,FALSE)</f>
        <v>Open</v>
      </c>
      <c r="AA62" s="30" t="str">
        <f>VLOOKUP(AA61,'Plans terms &amp; discounts'!$A:$B,2,FALSE)</f>
        <v>Fixed (12 months)</v>
      </c>
      <c r="AB62" s="30" t="str">
        <f>VLOOKUP(AB61,'Plans terms &amp; discounts'!$A:$B,2,FALSE)</f>
        <v>Open / Fixed</v>
      </c>
      <c r="AC62" s="30" t="str">
        <f>VLOOKUP(AC61,'Plans terms &amp; discounts'!$A:$B,2,FALSE)</f>
        <v>Open</v>
      </c>
      <c r="AD62" s="76"/>
    </row>
    <row r="63" spans="1:30" ht="15.6" x14ac:dyDescent="0.3">
      <c r="A63" s="87"/>
      <c r="B63" s="88"/>
      <c r="C63" s="88"/>
      <c r="D63" s="1" t="s">
        <v>3</v>
      </c>
      <c r="E63" s="30" t="s">
        <v>96</v>
      </c>
      <c r="F63" s="30" t="s">
        <v>4</v>
      </c>
      <c r="G63" s="30" t="s">
        <v>4</v>
      </c>
      <c r="H63" s="30" t="s">
        <v>96</v>
      </c>
      <c r="I63" s="30" t="s">
        <v>95</v>
      </c>
      <c r="J63" s="30" t="s">
        <v>96</v>
      </c>
      <c r="K63" s="30" t="s">
        <v>4</v>
      </c>
      <c r="L63" s="30" t="s">
        <v>96</v>
      </c>
      <c r="M63" s="30" t="s">
        <v>96</v>
      </c>
      <c r="N63" s="30" t="s">
        <v>96</v>
      </c>
      <c r="O63" s="30" t="s">
        <v>96</v>
      </c>
      <c r="P63" s="30" t="s">
        <v>96</v>
      </c>
      <c r="Q63" s="30" t="s">
        <v>96</v>
      </c>
      <c r="R63" s="30" t="s">
        <v>96</v>
      </c>
      <c r="S63" s="30" t="s">
        <v>96</v>
      </c>
      <c r="T63" s="30" t="s">
        <v>96</v>
      </c>
      <c r="U63" s="30" t="s">
        <v>95</v>
      </c>
      <c r="V63" s="30" t="s">
        <v>95</v>
      </c>
      <c r="W63" s="30" t="s">
        <v>96</v>
      </c>
      <c r="X63" s="30" t="s">
        <v>96</v>
      </c>
      <c r="Y63" s="76"/>
      <c r="Z63" s="30" t="s">
        <v>96</v>
      </c>
      <c r="AA63" s="30" t="s">
        <v>96</v>
      </c>
      <c r="AB63" s="30" t="s">
        <v>96</v>
      </c>
      <c r="AC63" s="30" t="s">
        <v>96</v>
      </c>
      <c r="AD63" s="76"/>
    </row>
    <row r="64" spans="1:30" ht="15.6" x14ac:dyDescent="0.3">
      <c r="A64" s="87"/>
      <c r="B64" s="89" t="s">
        <v>97</v>
      </c>
      <c r="C64" s="89"/>
      <c r="D64" s="26" t="s">
        <v>30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>
        <v>1.01</v>
      </c>
      <c r="P64" s="48"/>
      <c r="Q64" s="48"/>
      <c r="R64" s="48"/>
      <c r="S64" s="48"/>
      <c r="T64" s="48"/>
      <c r="U64" s="48"/>
      <c r="V64" s="48"/>
      <c r="W64" s="49">
        <v>1.0349999999999999</v>
      </c>
      <c r="X64" s="48"/>
      <c r="Y64" s="77"/>
      <c r="Z64" s="48"/>
      <c r="AA64" s="48"/>
      <c r="AB64" s="28"/>
      <c r="AC64" s="48"/>
      <c r="AD64" s="76"/>
    </row>
    <row r="65" spans="1:30" ht="15.6" x14ac:dyDescent="0.3">
      <c r="A65" s="87"/>
      <c r="B65" s="89"/>
      <c r="C65" s="89"/>
      <c r="D65" s="26" t="s">
        <v>31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48"/>
      <c r="Q65" s="48"/>
      <c r="R65" s="48"/>
      <c r="S65" s="48"/>
      <c r="T65" s="48"/>
      <c r="U65" s="48"/>
      <c r="V65" s="48"/>
      <c r="W65" s="49"/>
      <c r="X65" s="48"/>
      <c r="Y65" s="77"/>
      <c r="Z65" s="48"/>
      <c r="AA65" s="48"/>
      <c r="AB65" s="28"/>
      <c r="AC65" s="48"/>
      <c r="AD65" s="76"/>
    </row>
    <row r="66" spans="1:30" ht="15.6" x14ac:dyDescent="0.3">
      <c r="A66" s="87"/>
      <c r="B66" s="89"/>
      <c r="C66" s="89"/>
      <c r="D66" s="27" t="s">
        <v>32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>
        <v>0.2586</v>
      </c>
      <c r="P66" s="48"/>
      <c r="Q66" s="48"/>
      <c r="R66" s="48"/>
      <c r="S66" s="48"/>
      <c r="T66" s="48"/>
      <c r="U66" s="48"/>
      <c r="V66" s="48"/>
      <c r="W66" s="49">
        <v>0.22770000000000001</v>
      </c>
      <c r="X66" s="48"/>
      <c r="Y66" s="77"/>
      <c r="Z66" s="48"/>
      <c r="AA66" s="48"/>
      <c r="AB66" s="28"/>
      <c r="AC66" s="48"/>
      <c r="AD66" s="76"/>
    </row>
    <row r="67" spans="1:30" ht="15.6" x14ac:dyDescent="0.3">
      <c r="A67" s="87"/>
      <c r="B67" s="23"/>
      <c r="C67" s="25" t="s">
        <v>35</v>
      </c>
      <c r="D67" s="2" t="s">
        <v>6</v>
      </c>
      <c r="E67" s="31">
        <v>0.9</v>
      </c>
      <c r="F67" s="31">
        <v>0.9</v>
      </c>
      <c r="G67" s="31">
        <v>0.9</v>
      </c>
      <c r="H67" s="31">
        <v>0.3</v>
      </c>
      <c r="I67" s="31">
        <v>0.3</v>
      </c>
      <c r="J67" s="31">
        <v>0.9</v>
      </c>
      <c r="K67" s="31">
        <v>0.9</v>
      </c>
      <c r="L67" s="31">
        <v>0.6</v>
      </c>
      <c r="M67" s="31">
        <v>0.6</v>
      </c>
      <c r="N67" s="31">
        <v>0.6</v>
      </c>
      <c r="O67" s="31">
        <f>O64/O86</f>
        <v>0.87826086956521743</v>
      </c>
      <c r="P67" s="31">
        <v>0.9</v>
      </c>
      <c r="Q67" s="31">
        <v>0.9</v>
      </c>
      <c r="R67" s="31">
        <v>0.9</v>
      </c>
      <c r="S67" s="31">
        <v>0.9</v>
      </c>
      <c r="T67" s="31">
        <v>0.9</v>
      </c>
      <c r="U67" s="31">
        <v>0.9</v>
      </c>
      <c r="V67" s="31">
        <v>0.9</v>
      </c>
      <c r="W67" s="31">
        <f>W64/W86</f>
        <v>0.9</v>
      </c>
      <c r="X67" s="31">
        <v>0.3</v>
      </c>
      <c r="Y67" s="77"/>
      <c r="Z67" s="31">
        <v>0.9</v>
      </c>
      <c r="AA67" s="31">
        <v>0.9</v>
      </c>
      <c r="AB67" s="31">
        <v>0.3</v>
      </c>
      <c r="AC67" s="31">
        <v>0.9</v>
      </c>
      <c r="AD67" s="76"/>
    </row>
    <row r="68" spans="1:30" ht="15.6" x14ac:dyDescent="0.3">
      <c r="A68" s="87"/>
      <c r="B68" s="23"/>
      <c r="C68" s="90" t="s">
        <v>7</v>
      </c>
      <c r="D68" s="2" t="s">
        <v>8</v>
      </c>
      <c r="E68" s="31">
        <v>1.6000000000000001E-3</v>
      </c>
      <c r="F68" s="31"/>
      <c r="G68" s="31"/>
      <c r="H68" s="31"/>
      <c r="I68" s="31"/>
      <c r="J68" s="31"/>
      <c r="K68" s="31"/>
      <c r="L68" s="31"/>
      <c r="M68" s="31"/>
      <c r="N68" s="31"/>
      <c r="O68" s="31">
        <f>O65/O86</f>
        <v>0</v>
      </c>
      <c r="P68" s="31"/>
      <c r="Q68" s="31"/>
      <c r="R68" s="31"/>
      <c r="S68" s="31"/>
      <c r="T68" s="31">
        <v>1.9E-3</v>
      </c>
      <c r="U68" s="31"/>
      <c r="V68" s="31"/>
      <c r="W68" s="31">
        <f>W65/W86</f>
        <v>0</v>
      </c>
      <c r="X68" s="31"/>
      <c r="Y68" s="77"/>
      <c r="Z68" s="31">
        <v>1.4E-3</v>
      </c>
      <c r="AA68" s="31"/>
      <c r="AB68" s="31"/>
      <c r="AC68" s="31"/>
      <c r="AD68" s="76"/>
    </row>
    <row r="69" spans="1:30" ht="15.6" x14ac:dyDescent="0.3">
      <c r="A69" s="87"/>
      <c r="B69" s="23"/>
      <c r="C69" s="90"/>
      <c r="D69" s="1" t="s">
        <v>9</v>
      </c>
      <c r="E69" s="31">
        <v>0.221</v>
      </c>
      <c r="F69" s="31"/>
      <c r="G69" s="31"/>
      <c r="H69" s="31">
        <v>0.33339999999999997</v>
      </c>
      <c r="I69" s="31"/>
      <c r="J69" s="31">
        <v>0.1983</v>
      </c>
      <c r="K69" s="31"/>
      <c r="L69" s="31">
        <v>0.214</v>
      </c>
      <c r="M69" s="31">
        <v>0.22</v>
      </c>
      <c r="N69" s="31">
        <v>0.26</v>
      </c>
      <c r="O69" s="31">
        <f>O66/O86</f>
        <v>0.22486956521739132</v>
      </c>
      <c r="P69" s="31">
        <v>0.2215</v>
      </c>
      <c r="Q69" s="31">
        <v>0.2215</v>
      </c>
      <c r="R69" s="31">
        <v>0.22270000000000001</v>
      </c>
      <c r="S69" s="31">
        <v>0.21790000000000001</v>
      </c>
      <c r="T69" s="31">
        <v>0.23698</v>
      </c>
      <c r="U69" s="31"/>
      <c r="V69" s="31"/>
      <c r="W69" s="31">
        <f>W66/W86</f>
        <v>0.19800000000000004</v>
      </c>
      <c r="X69" s="31">
        <v>0.31219999999999998</v>
      </c>
      <c r="Y69" s="77"/>
      <c r="Z69" s="31">
        <v>0.191</v>
      </c>
      <c r="AA69" s="31">
        <v>0.2215</v>
      </c>
      <c r="AB69" s="31">
        <v>0.31219999999999998</v>
      </c>
      <c r="AC69" s="31">
        <v>0.2024</v>
      </c>
      <c r="AD69" s="76"/>
    </row>
    <row r="70" spans="1:30" ht="15.6" x14ac:dyDescent="0.3">
      <c r="A70" s="87"/>
      <c r="B70" s="3">
        <v>0.31</v>
      </c>
      <c r="C70" s="90"/>
      <c r="D70" s="35" t="s">
        <v>10</v>
      </c>
      <c r="E70" s="19"/>
      <c r="F70" s="19">
        <v>0.2913</v>
      </c>
      <c r="G70" s="19">
        <v>0.27089999999999997</v>
      </c>
      <c r="H70" s="19"/>
      <c r="I70" s="19"/>
      <c r="J70" s="19"/>
      <c r="K70" s="19">
        <v>0.25319999999999998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77"/>
      <c r="Z70" s="19"/>
      <c r="AA70" s="19"/>
      <c r="AB70" s="19"/>
      <c r="AC70" s="19"/>
      <c r="AD70" s="76"/>
    </row>
    <row r="71" spans="1:30" ht="15.6" x14ac:dyDescent="0.3">
      <c r="A71" s="87"/>
      <c r="B71" s="3">
        <v>0.69</v>
      </c>
      <c r="C71" s="90"/>
      <c r="D71" s="35" t="s">
        <v>11</v>
      </c>
      <c r="E71" s="19"/>
      <c r="F71" s="19">
        <v>0.19270000000000001</v>
      </c>
      <c r="G71" s="19">
        <v>0.18779999999999999</v>
      </c>
      <c r="H71" s="19"/>
      <c r="I71" s="19"/>
      <c r="J71" s="19"/>
      <c r="K71" s="19">
        <v>0.1736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77"/>
      <c r="Z71" s="19"/>
      <c r="AA71" s="19"/>
      <c r="AB71" s="19"/>
      <c r="AC71" s="19"/>
      <c r="AD71" s="76"/>
    </row>
    <row r="72" spans="1:30" x14ac:dyDescent="0.3">
      <c r="A72" s="87"/>
      <c r="B72" s="3">
        <v>0.4</v>
      </c>
      <c r="C72" s="90"/>
      <c r="D72" s="36" t="s">
        <v>12</v>
      </c>
      <c r="E72" s="31"/>
      <c r="F72" s="31"/>
      <c r="G72" s="31"/>
      <c r="H72" s="31"/>
      <c r="I72" s="31">
        <v>0.37259999999999999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>
        <v>0.27360000000000001</v>
      </c>
      <c r="V72" s="31">
        <v>0.29120000000000001</v>
      </c>
      <c r="W72" s="31"/>
      <c r="X72" s="31"/>
      <c r="Y72" s="77"/>
      <c r="Z72" s="31"/>
      <c r="AA72" s="31"/>
      <c r="AB72" s="31"/>
      <c r="AC72" s="31"/>
      <c r="AD72" s="76"/>
    </row>
    <row r="73" spans="1:30" ht="15.6" x14ac:dyDescent="0.3">
      <c r="A73" s="87"/>
      <c r="B73" s="3">
        <v>0.4</v>
      </c>
      <c r="C73" s="90"/>
      <c r="D73" s="37" t="s">
        <v>13</v>
      </c>
      <c r="E73" s="31"/>
      <c r="F73" s="31"/>
      <c r="G73" s="31"/>
      <c r="H73" s="31"/>
      <c r="I73" s="31">
        <v>0.26079999999999998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>
        <v>0.22359999999999999</v>
      </c>
      <c r="V73" s="31">
        <v>0.2412</v>
      </c>
      <c r="W73" s="31"/>
      <c r="X73" s="31"/>
      <c r="Y73" s="77"/>
      <c r="Z73" s="31"/>
      <c r="AA73" s="31"/>
      <c r="AB73" s="31"/>
      <c r="AC73" s="31"/>
      <c r="AD73" s="76"/>
    </row>
    <row r="74" spans="1:30" ht="15.6" x14ac:dyDescent="0.3">
      <c r="A74" s="87"/>
      <c r="B74" s="3">
        <v>0.2</v>
      </c>
      <c r="C74" s="90"/>
      <c r="D74" s="37" t="s">
        <v>14</v>
      </c>
      <c r="E74" s="31"/>
      <c r="F74" s="31"/>
      <c r="G74" s="31"/>
      <c r="H74" s="31"/>
      <c r="I74" s="31">
        <v>0.18629999999999999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v>0.1368</v>
      </c>
      <c r="V74" s="31">
        <v>0.14560000000000001</v>
      </c>
      <c r="W74" s="31"/>
      <c r="X74" s="31"/>
      <c r="Y74" s="77"/>
      <c r="Z74" s="31"/>
      <c r="AA74" s="31"/>
      <c r="AB74" s="31"/>
      <c r="AC74" s="31"/>
      <c r="AD74" s="76"/>
    </row>
    <row r="75" spans="1:30" x14ac:dyDescent="0.3">
      <c r="A75" s="87"/>
      <c r="B75" s="24"/>
      <c r="C75" s="84" t="s">
        <v>91</v>
      </c>
      <c r="D75" s="43" t="s">
        <v>15</v>
      </c>
      <c r="E75" s="17"/>
      <c r="F75" s="17"/>
      <c r="G75" s="17"/>
      <c r="H75" s="17"/>
      <c r="I75" s="17"/>
      <c r="J75" s="17"/>
      <c r="K75" s="17"/>
      <c r="L75" s="17"/>
      <c r="M75" s="17"/>
      <c r="N75" s="17">
        <v>100</v>
      </c>
      <c r="O75" s="17"/>
      <c r="P75" s="17"/>
      <c r="Q75" s="17">
        <v>200</v>
      </c>
      <c r="R75" s="17">
        <v>200</v>
      </c>
      <c r="S75" s="17">
        <v>120</v>
      </c>
      <c r="T75" s="17"/>
      <c r="U75" s="17"/>
      <c r="V75" s="17"/>
      <c r="W75" s="17">
        <v>150</v>
      </c>
      <c r="X75" s="17"/>
      <c r="Y75" s="78"/>
      <c r="Z75" s="17"/>
      <c r="AA75" s="17"/>
      <c r="AB75" s="17"/>
      <c r="AC75" s="17"/>
      <c r="AD75" s="76"/>
    </row>
    <row r="76" spans="1:30" x14ac:dyDescent="0.3">
      <c r="A76" s="87"/>
      <c r="B76" s="24"/>
      <c r="C76" s="84"/>
      <c r="D76" s="3" t="s">
        <v>16</v>
      </c>
      <c r="E76" s="50"/>
      <c r="F76" s="50"/>
      <c r="G76" s="50"/>
      <c r="H76" s="50"/>
      <c r="I76" s="50"/>
      <c r="J76" s="50"/>
      <c r="K76" s="48"/>
      <c r="L76" s="48"/>
      <c r="M76" s="48"/>
      <c r="N76" s="50">
        <v>0.06</v>
      </c>
      <c r="O76" s="50"/>
      <c r="P76" s="51"/>
      <c r="Q76" s="51"/>
      <c r="R76" s="50"/>
      <c r="S76" s="50"/>
      <c r="T76" s="50"/>
      <c r="U76" s="16"/>
      <c r="V76" s="16"/>
      <c r="W76" s="50"/>
      <c r="X76" s="50"/>
      <c r="Y76" s="79"/>
      <c r="Z76" s="50"/>
      <c r="AA76" s="50"/>
      <c r="AB76" s="50"/>
      <c r="AC76" s="50"/>
      <c r="AD76" s="76"/>
    </row>
    <row r="77" spans="1:30" x14ac:dyDescent="0.3">
      <c r="A77" s="87"/>
      <c r="B77" s="24"/>
      <c r="C77" s="84"/>
      <c r="D77" s="3" t="s">
        <v>17</v>
      </c>
      <c r="E77" s="16">
        <f>VLOOKUP(E61,'Plans terms &amp; discounts'!$A:$E,5,0)</f>
        <v>0</v>
      </c>
      <c r="F77" s="16" t="str">
        <f>VLOOKUP(F61,'Plans terms &amp; discounts'!$A:$E,5,0)</f>
        <v>.</v>
      </c>
      <c r="G77" s="16" t="str">
        <f>VLOOKUP(G61,'Plans terms &amp; discounts'!$A:$E,5,0)</f>
        <v>.</v>
      </c>
      <c r="H77" s="16" t="str">
        <f>VLOOKUP(H61,'Plans terms &amp; discounts'!$A:$E,5,0)</f>
        <v>.</v>
      </c>
      <c r="I77" s="16" t="str">
        <f>VLOOKUP(I61,'Plans terms &amp; discounts'!$A:$E,5,0)</f>
        <v>.</v>
      </c>
      <c r="J77" s="16" t="str">
        <f>VLOOKUP(J61,'Plans terms &amp; discounts'!$A:$E,5,0)</f>
        <v>.</v>
      </c>
      <c r="K77" s="16" t="str">
        <f>VLOOKUP(K61,'Plans terms &amp; discounts'!$A:$E,5,0)</f>
        <v>.</v>
      </c>
      <c r="L77" s="16" t="str">
        <f>VLOOKUP(L61,'Plans terms &amp; discounts'!$A:$E,5,0)</f>
        <v>.</v>
      </c>
      <c r="M77" s="16" t="str">
        <f>VLOOKUP(M61,'Plans terms &amp; discounts'!$A:$E,5,0)</f>
        <v>.</v>
      </c>
      <c r="N77" s="16" t="str">
        <f>VLOOKUP(N61,'Plans terms &amp; discounts'!$A:$E,5,0)</f>
        <v xml:space="preserve"> 2% Direct Debit, 1%eBilling, 3% fixed term + $100 on 12 month sign up, free Power Shout hours</v>
      </c>
      <c r="O77" s="16" t="str">
        <f>VLOOKUP(O61,'Plans terms &amp; discounts'!$A:$E,5,0)</f>
        <v>.</v>
      </c>
      <c r="P77" s="16" t="str">
        <f>VLOOKUP(P61,'Plans terms &amp; discounts'!$A:$E,5,0)</f>
        <v>.</v>
      </c>
      <c r="Q77" s="16" t="str">
        <f>VLOOKUP(Q61,'Plans terms &amp; discounts'!$A:$E,5,0)</f>
        <v>$200 account credit, prices fixed for 1 year, $150 Termination Fee applies</v>
      </c>
      <c r="R77" s="16" t="str">
        <f>VLOOKUP(R61,'Plans terms &amp; discounts'!$A:$E,5,0)</f>
        <v>$200 credit upon joining, prices fixed for 24 months</v>
      </c>
      <c r="S77" s="16" t="str">
        <f>VLOOKUP(S61,'Plans terms &amp; discounts'!$A:$E,5,0)</f>
        <v>$10 monthly credit, variable rates during the year, open contract</v>
      </c>
      <c r="T77" s="16" t="str">
        <f>VLOOKUP(T61,'Plans terms &amp; discounts'!$A:$E,5,0)</f>
        <v>.</v>
      </c>
      <c r="U77" s="16" t="str">
        <f>VLOOKUP(U61,'Plans terms &amp; discounts'!$A:$E,5,0)</f>
        <v>.</v>
      </c>
      <c r="V77" s="16" t="str">
        <f>VLOOKUP(V61,'Plans terms &amp; discounts'!$A:$E,5,0)</f>
        <v>.</v>
      </c>
      <c r="W77" s="16" t="str">
        <f>VLOOKUP(W61,'Plans terms &amp; discounts'!$A:$E,5,0)</f>
        <v>$150 credit for new customers upon online signup</v>
      </c>
      <c r="X77" s="16" t="str">
        <f>VLOOKUP(X61,'Plans terms &amp; discounts'!$A:$E,5,0)</f>
        <v>$20 off Broadband per month for 12 months, $250 sign up bonus (Only for new customers taking out Unlimited broadband and Power bundle on a 12 month plan)</v>
      </c>
      <c r="Y77" s="76"/>
      <c r="Z77" s="16" t="str">
        <f>VLOOKUP(Z61,'Plans terms &amp; discounts'!$A:$E,5,0)</f>
        <v xml:space="preserve">Special discounted energy and broadband prices (4G 300 GB for $65, Fast Fibre for $80)  </v>
      </c>
      <c r="AA77" s="16" t="str">
        <f>VLOOKUP(AA61,'Plans terms &amp; discounts'!$A:$E,5,0)</f>
        <v>$50 account credit, prices fixed for 1 year, 6 months free broadband, 3 months free mobile</v>
      </c>
      <c r="AB77" s="16" t="str">
        <f>VLOOKUP(AB61,'Plans terms &amp; discounts'!$A:$E,5,0)</f>
        <v>Only available when taking out selected broadband plans with 2degrees. $20 off broadband price per month.</v>
      </c>
      <c r="AC77" s="16" t="str">
        <f>VLOOKUP(AC61,'Plans terms &amp; discounts'!$A:$E,5,0)</f>
        <v>Must be bundled with an Electric Kiwi Broadband plan and paid in advance. Not possible to only sign up to this energy plan without one of their broadband services.</v>
      </c>
      <c r="AD77" s="76"/>
    </row>
    <row r="78" spans="1:30" x14ac:dyDescent="0.3">
      <c r="A78" s="87"/>
      <c r="B78" s="24"/>
      <c r="C78" s="84"/>
      <c r="D78" s="4" t="s">
        <v>118</v>
      </c>
      <c r="E78" s="16" t="str">
        <f>VLOOKUP(E61,'Plans terms &amp; discounts'!$A:$E,4,FALSE)</f>
        <v>.</v>
      </c>
      <c r="F78" s="16" t="str">
        <f>VLOOKUP(F61,'Plans terms &amp; discounts'!$A:$E,4,FALSE)</f>
        <v>.</v>
      </c>
      <c r="G78" s="16" t="str">
        <f>VLOOKUP(G61,'Plans terms &amp; discounts'!$A:$E,4,FALSE)</f>
        <v>.</v>
      </c>
      <c r="H78" s="16" t="str">
        <f>VLOOKUP(H61,'Plans terms &amp; discounts'!$A:$E,4,FALSE)</f>
        <v>.</v>
      </c>
      <c r="I78" s="16" t="str">
        <f>VLOOKUP(I61,'Plans terms &amp; discounts'!$A:$E,4,FALSE)</f>
        <v>.</v>
      </c>
      <c r="J78" s="16" t="str">
        <f>VLOOKUP(J61,'Plans terms &amp; discounts'!$A:$E,4,FALSE)</f>
        <v>.</v>
      </c>
      <c r="K78" s="16" t="str">
        <f>VLOOKUP(K61,'Plans terms &amp; discounts'!$A:$E,4,FALSE)</f>
        <v>.</v>
      </c>
      <c r="L78" s="16" t="str">
        <f>VLOOKUP(L61,'Plans terms &amp; discounts'!$A:$E,4,FALSE)</f>
        <v>.</v>
      </c>
      <c r="M78" s="16" t="str">
        <f>VLOOKUP(M61,'Plans terms &amp; discounts'!$A:$E,4,FALSE)</f>
        <v>.</v>
      </c>
      <c r="N78" s="16" t="str">
        <f>VLOOKUP(N61,'Plans terms &amp; discounts'!$A:$E,4,FALSE)</f>
        <v>DISC-03</v>
      </c>
      <c r="O78" s="16" t="str">
        <f>VLOOKUP(O61,'Plans terms &amp; discounts'!$A:$E,4,FALSE)</f>
        <v>.</v>
      </c>
      <c r="P78" s="16" t="str">
        <f>VLOOKUP(P61,'Plans terms &amp; discounts'!$A:$E,4,FALSE)</f>
        <v>.</v>
      </c>
      <c r="Q78" s="16" t="str">
        <f>VLOOKUP(Q61,'Plans terms &amp; discounts'!$A:$E,4,FALSE)</f>
        <v>DISC-04</v>
      </c>
      <c r="R78" s="16" t="str">
        <f>VLOOKUP(R61,'Plans terms &amp; discounts'!$A:$E,4,FALSE)</f>
        <v>DISC-07</v>
      </c>
      <c r="S78" s="16" t="str">
        <f>VLOOKUP(S61,'Plans terms &amp; discounts'!$A:$E,4,FALSE)</f>
        <v>DISC-10</v>
      </c>
      <c r="T78" s="16" t="str">
        <f>VLOOKUP(T61,'Plans terms &amp; discounts'!$A:$E,4,FALSE)</f>
        <v>.</v>
      </c>
      <c r="U78" s="16" t="str">
        <f>VLOOKUP(U61,'Plans terms &amp; discounts'!$A:$E,4,FALSE)</f>
        <v>.</v>
      </c>
      <c r="V78" s="16" t="str">
        <f>VLOOKUP(V61,'Plans terms &amp; discounts'!$A:$E,4,FALSE)</f>
        <v>.</v>
      </c>
      <c r="W78" s="16" t="str">
        <f>VLOOKUP(W61,'Plans terms &amp; discounts'!$A:$E,4,FALSE)</f>
        <v>DISC-08</v>
      </c>
      <c r="X78" s="16" t="str">
        <f>VLOOKUP(X61,'Plans terms &amp; discounts'!$A:$E,4,FALSE)</f>
        <v>BUND-02</v>
      </c>
      <c r="Y78" s="76"/>
      <c r="Z78" s="16" t="str">
        <f>VLOOKUP(Z61,'Plans terms &amp; discounts'!$A:$E,4,FALSE)</f>
        <v>BUND-05</v>
      </c>
      <c r="AA78" s="16" t="str">
        <f>VLOOKUP(AA61,'Plans terms &amp; discounts'!$A:$E,4,FALSE)</f>
        <v>BUND-04</v>
      </c>
      <c r="AB78" s="16" t="str">
        <f>VLOOKUP(AB61,'Plans terms &amp; discounts'!$A:$E,4,FALSE)</f>
        <v>BUND-06</v>
      </c>
      <c r="AC78" s="16" t="str">
        <f>VLOOKUP(AC61,'Plans terms &amp; discounts'!$A:$E,4,FALSE)</f>
        <v>BUND-07</v>
      </c>
      <c r="AD78" s="76"/>
    </row>
    <row r="79" spans="1:30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76"/>
      <c r="Z79" s="32"/>
      <c r="AA79" s="32"/>
      <c r="AB79" s="32"/>
      <c r="AC79" s="32"/>
      <c r="AD79" s="76"/>
    </row>
    <row r="80" spans="1:30" x14ac:dyDescent="0.3">
      <c r="A80" s="85" t="s">
        <v>85</v>
      </c>
      <c r="B80" s="13"/>
      <c r="C80" s="13"/>
      <c r="D80" s="13" t="s">
        <v>19</v>
      </c>
      <c r="E80" s="21">
        <f>E95</f>
        <v>1.0349999999999999</v>
      </c>
      <c r="F80" s="21">
        <f t="shared" ref="F80:I80" si="71">F95</f>
        <v>1.0349999999999999</v>
      </c>
      <c r="G80" s="21">
        <f t="shared" si="71"/>
        <v>1.0349999999999999</v>
      </c>
      <c r="H80" s="21">
        <f t="shared" si="71"/>
        <v>0.34499999999999997</v>
      </c>
      <c r="I80" s="21">
        <f t="shared" si="71"/>
        <v>0.34499999999999997</v>
      </c>
      <c r="J80" s="21">
        <f>J95</f>
        <v>1.0349999999999999</v>
      </c>
      <c r="K80" s="22">
        <f>K67*K86</f>
        <v>1.0349999999999999</v>
      </c>
      <c r="L80" s="22">
        <f>L67*L86</f>
        <v>0.69</v>
      </c>
      <c r="M80" s="22">
        <f t="shared" ref="M80:N80" si="72">M67*M86</f>
        <v>0.69</v>
      </c>
      <c r="N80" s="22">
        <f t="shared" si="72"/>
        <v>0.69</v>
      </c>
      <c r="O80" s="21">
        <f>O95</f>
        <v>1.01</v>
      </c>
      <c r="P80" s="21">
        <f>P67*P86</f>
        <v>1.0349999999999999</v>
      </c>
      <c r="Q80" s="21">
        <f>Q67*Q86</f>
        <v>1.0349999999999999</v>
      </c>
      <c r="R80" s="21">
        <f>R95</f>
        <v>1.0349999999999999</v>
      </c>
      <c r="S80" s="21">
        <f>S95</f>
        <v>1.0349999999999999</v>
      </c>
      <c r="T80" s="21">
        <f>T95</f>
        <v>1.0349999999999999</v>
      </c>
      <c r="U80" s="21">
        <f>U67*U86</f>
        <v>1.0349999999999999</v>
      </c>
      <c r="V80" s="21">
        <f>V67*V86</f>
        <v>1.0349999999999999</v>
      </c>
      <c r="W80" s="21">
        <f t="shared" ref="W80:X80" si="73">W95</f>
        <v>1.0349999999999999</v>
      </c>
      <c r="X80" s="21">
        <f t="shared" si="73"/>
        <v>0.34499999999999997</v>
      </c>
      <c r="Y80" s="77"/>
      <c r="Z80" s="21">
        <f t="shared" ref="Z80" si="74">Z95</f>
        <v>1.0349999999999999</v>
      </c>
      <c r="AA80" s="21">
        <f>AA95</f>
        <v>1.0349999999999999</v>
      </c>
      <c r="AB80" s="21">
        <f>AB95</f>
        <v>0.34499999999999997</v>
      </c>
      <c r="AC80" s="21">
        <f>AC95</f>
        <v>1.0349999999999999</v>
      </c>
      <c r="AD80" s="76"/>
    </row>
    <row r="81" spans="1:30" x14ac:dyDescent="0.3">
      <c r="A81" s="85"/>
      <c r="B81" s="13"/>
      <c r="C81" s="13"/>
      <c r="D81" s="13" t="s">
        <v>20</v>
      </c>
      <c r="E81" s="21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1"/>
      <c r="Q81" s="21"/>
      <c r="R81" s="22"/>
      <c r="S81" s="22"/>
      <c r="T81" s="22"/>
      <c r="U81" s="21"/>
      <c r="V81" s="21"/>
      <c r="W81" s="22"/>
      <c r="X81" s="22"/>
      <c r="Y81" s="78"/>
      <c r="Z81" s="22"/>
      <c r="AA81" s="22"/>
      <c r="AB81" s="22"/>
      <c r="AC81" s="22"/>
      <c r="AD81" s="76"/>
    </row>
    <row r="82" spans="1:30" x14ac:dyDescent="0.3">
      <c r="A82" s="85"/>
      <c r="B82" s="13"/>
      <c r="C82" s="13"/>
      <c r="D82" s="13" t="s">
        <v>21</v>
      </c>
      <c r="E82" s="22">
        <f t="shared" ref="E82:I82" si="75">E97</f>
        <v>2193.7680599999999</v>
      </c>
      <c r="F82" s="22">
        <f t="shared" si="75"/>
        <v>2199.2013545999998</v>
      </c>
      <c r="G82" s="22">
        <f t="shared" si="75"/>
        <v>2120.0269940999997</v>
      </c>
      <c r="H82" s="22">
        <f t="shared" si="75"/>
        <v>2845.8355399999996</v>
      </c>
      <c r="I82" s="22">
        <f t="shared" si="75"/>
        <v>2496.8320220000005</v>
      </c>
      <c r="J82" s="22">
        <f>J97</f>
        <v>1995.5262299999999</v>
      </c>
      <c r="K82" s="22">
        <f>K97</f>
        <v>1995.3304355999999</v>
      </c>
      <c r="L82" s="22">
        <f>L97</f>
        <v>1997.6833999999999</v>
      </c>
      <c r="M82" s="22">
        <f t="shared" ref="M82:X82" si="76">M97</f>
        <v>2046.6319999999998</v>
      </c>
      <c r="N82" s="22">
        <f t="shared" si="76"/>
        <v>2372.9559999999997</v>
      </c>
      <c r="O82" s="22">
        <f t="shared" si="76"/>
        <v>2203.1583999999998</v>
      </c>
      <c r="P82" s="22">
        <f t="shared" si="76"/>
        <v>2184.7941499999997</v>
      </c>
      <c r="Q82" s="22">
        <f t="shared" si="76"/>
        <v>2184.7941499999997</v>
      </c>
      <c r="R82" s="22">
        <f t="shared" si="76"/>
        <v>2194.5838699999999</v>
      </c>
      <c r="S82" s="22">
        <f t="shared" si="76"/>
        <v>2155.42499</v>
      </c>
      <c r="T82" s="22">
        <f t="shared" si="76"/>
        <v>2326.5819280000001</v>
      </c>
      <c r="U82" s="22">
        <f t="shared" si="76"/>
        <v>2223.4635439999997</v>
      </c>
      <c r="V82" s="22">
        <f t="shared" si="76"/>
        <v>2352.687848</v>
      </c>
      <c r="W82" s="22">
        <f t="shared" si="76"/>
        <v>1993.0788000000002</v>
      </c>
      <c r="X82" s="22">
        <f t="shared" si="76"/>
        <v>2672.88382</v>
      </c>
      <c r="Y82" s="78"/>
      <c r="Z82" s="22">
        <f t="shared" ref="Z82" si="77">Z97</f>
        <v>1947.3934400000003</v>
      </c>
      <c r="AA82" s="22">
        <f>AA97</f>
        <v>2184.7941499999997</v>
      </c>
      <c r="AB82" s="22">
        <f>AB97</f>
        <v>2672.88382</v>
      </c>
      <c r="AC82" s="22">
        <f>AC97</f>
        <v>2028.97444</v>
      </c>
      <c r="AD82" s="76"/>
    </row>
    <row r="83" spans="1:30" x14ac:dyDescent="0.3">
      <c r="A83" s="85"/>
      <c r="B83" s="13"/>
      <c r="C83" s="13"/>
      <c r="D83" s="14" t="s">
        <v>22</v>
      </c>
      <c r="E83" s="22">
        <f>E99</f>
        <v>2193.7680599999999</v>
      </c>
      <c r="F83" s="22">
        <f t="shared" ref="F83:I83" si="78">F99</f>
        <v>2199.2013545999998</v>
      </c>
      <c r="G83" s="22">
        <f t="shared" si="78"/>
        <v>2120.0269940999997</v>
      </c>
      <c r="H83" s="22">
        <f t="shared" si="78"/>
        <v>2845.8355399999996</v>
      </c>
      <c r="I83" s="22">
        <f t="shared" si="78"/>
        <v>2496.8320220000005</v>
      </c>
      <c r="J83" s="22">
        <f>J99</f>
        <v>1995.5262299999999</v>
      </c>
      <c r="K83" s="22">
        <f>K82-K98</f>
        <v>1995.3304355999999</v>
      </c>
      <c r="L83" s="22">
        <f>L82-L98</f>
        <v>1997.6833999999999</v>
      </c>
      <c r="M83" s="22">
        <f t="shared" ref="M83:N83" si="79">M82-M98</f>
        <v>2046.6319999999998</v>
      </c>
      <c r="N83" s="22">
        <f t="shared" si="79"/>
        <v>2130.5786399999997</v>
      </c>
      <c r="O83" s="22">
        <f>O99</f>
        <v>2203.1583999999998</v>
      </c>
      <c r="P83" s="22">
        <f>P82-P98</f>
        <v>2184.7941499999997</v>
      </c>
      <c r="Q83" s="22">
        <f>Q82-Q98</f>
        <v>1984.7941499999997</v>
      </c>
      <c r="R83" s="22">
        <f>R99</f>
        <v>1994.5838699999999</v>
      </c>
      <c r="S83" s="22">
        <f>S99</f>
        <v>2035.42499</v>
      </c>
      <c r="T83" s="22">
        <f>T99</f>
        <v>2326.5819280000001</v>
      </c>
      <c r="U83" s="22">
        <f>U82-U98</f>
        <v>2223.4635439999997</v>
      </c>
      <c r="V83" s="22">
        <f>V82-V98</f>
        <v>2352.687848</v>
      </c>
      <c r="W83" s="22">
        <f t="shared" ref="W83:X83" si="80">W99</f>
        <v>1843.0788000000002</v>
      </c>
      <c r="X83" s="22">
        <f t="shared" si="80"/>
        <v>2672.88382</v>
      </c>
      <c r="Y83" s="78"/>
      <c r="Z83" s="22">
        <f t="shared" ref="Z83" si="81">Z99</f>
        <v>1947.3934400000003</v>
      </c>
      <c r="AA83" s="22">
        <f>AA99</f>
        <v>2184.7941499999997</v>
      </c>
      <c r="AB83" s="22">
        <f>AB99</f>
        <v>2672.88382</v>
      </c>
      <c r="AC83" s="22">
        <f>AC99</f>
        <v>2028.97444</v>
      </c>
      <c r="AD83" s="76"/>
    </row>
    <row r="84" spans="1:30" x14ac:dyDescent="0.3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2"/>
      <c r="L84" s="32"/>
      <c r="M84" s="32"/>
      <c r="N84" s="32"/>
      <c r="O84" s="33"/>
      <c r="P84" s="32"/>
      <c r="Q84" s="32"/>
      <c r="R84" s="33"/>
      <c r="S84" s="33"/>
      <c r="T84" s="33"/>
      <c r="U84" s="32"/>
      <c r="V84" s="32"/>
      <c r="W84" s="33"/>
      <c r="X84" s="33"/>
      <c r="Y84" s="78"/>
      <c r="Z84" s="33"/>
      <c r="AA84" s="33"/>
      <c r="AB84" s="33"/>
      <c r="AC84" s="33"/>
      <c r="AD84" s="76"/>
    </row>
    <row r="85" spans="1:30" x14ac:dyDescent="0.3">
      <c r="A85" s="92" t="s">
        <v>90</v>
      </c>
      <c r="B85" s="34">
        <v>7094</v>
      </c>
      <c r="C85" s="93" t="s">
        <v>33</v>
      </c>
      <c r="D85" s="13" t="s">
        <v>23</v>
      </c>
      <c r="E85" s="13">
        <f>$B$85</f>
        <v>7094</v>
      </c>
      <c r="F85" s="13">
        <f t="shared" ref="F85:AC85" si="82">$B$85</f>
        <v>7094</v>
      </c>
      <c r="G85" s="13">
        <f t="shared" si="82"/>
        <v>7094</v>
      </c>
      <c r="H85" s="13">
        <f t="shared" si="82"/>
        <v>7094</v>
      </c>
      <c r="I85" s="13">
        <f t="shared" si="82"/>
        <v>7094</v>
      </c>
      <c r="J85" s="13">
        <f t="shared" si="82"/>
        <v>7094</v>
      </c>
      <c r="K85" s="13">
        <f t="shared" si="82"/>
        <v>7094</v>
      </c>
      <c r="L85" s="13">
        <f t="shared" si="82"/>
        <v>7094</v>
      </c>
      <c r="M85" s="13">
        <f t="shared" si="82"/>
        <v>7094</v>
      </c>
      <c r="N85" s="13">
        <f t="shared" si="82"/>
        <v>7094</v>
      </c>
      <c r="O85" s="13">
        <f t="shared" si="82"/>
        <v>7094</v>
      </c>
      <c r="P85" s="13">
        <f t="shared" si="82"/>
        <v>7094</v>
      </c>
      <c r="Q85" s="13">
        <f t="shared" si="82"/>
        <v>7094</v>
      </c>
      <c r="R85" s="13">
        <f t="shared" si="82"/>
        <v>7094</v>
      </c>
      <c r="S85" s="13">
        <f t="shared" si="82"/>
        <v>7094</v>
      </c>
      <c r="T85" s="13">
        <f t="shared" si="82"/>
        <v>7094</v>
      </c>
      <c r="U85" s="13">
        <f t="shared" si="82"/>
        <v>7094</v>
      </c>
      <c r="V85" s="13">
        <f t="shared" si="82"/>
        <v>7094</v>
      </c>
      <c r="W85" s="13">
        <f t="shared" si="82"/>
        <v>7094</v>
      </c>
      <c r="X85" s="13">
        <f t="shared" si="82"/>
        <v>7094</v>
      </c>
      <c r="Y85" s="76"/>
      <c r="Z85" s="13">
        <f t="shared" si="82"/>
        <v>7094</v>
      </c>
      <c r="AA85" s="13">
        <f t="shared" si="82"/>
        <v>7094</v>
      </c>
      <c r="AB85" s="13">
        <f t="shared" si="82"/>
        <v>7094</v>
      </c>
      <c r="AC85" s="13">
        <f t="shared" si="82"/>
        <v>7094</v>
      </c>
      <c r="AD85" s="76"/>
    </row>
    <row r="86" spans="1:30" x14ac:dyDescent="0.3">
      <c r="A86" s="92"/>
      <c r="B86" s="34">
        <v>1.1499999999999999</v>
      </c>
      <c r="C86" s="93"/>
      <c r="D86" s="14" t="s">
        <v>34</v>
      </c>
      <c r="E86" s="15">
        <f>$B$86</f>
        <v>1.1499999999999999</v>
      </c>
      <c r="F86" s="15">
        <f t="shared" ref="F86:AC86" si="83">$B$86</f>
        <v>1.1499999999999999</v>
      </c>
      <c r="G86" s="15">
        <f t="shared" si="83"/>
        <v>1.1499999999999999</v>
      </c>
      <c r="H86" s="15">
        <f t="shared" si="83"/>
        <v>1.1499999999999999</v>
      </c>
      <c r="I86" s="15">
        <f t="shared" si="83"/>
        <v>1.1499999999999999</v>
      </c>
      <c r="J86" s="15">
        <f t="shared" si="83"/>
        <v>1.1499999999999999</v>
      </c>
      <c r="K86" s="15">
        <f t="shared" si="83"/>
        <v>1.1499999999999999</v>
      </c>
      <c r="L86" s="15">
        <f t="shared" si="83"/>
        <v>1.1499999999999999</v>
      </c>
      <c r="M86" s="15">
        <f t="shared" si="83"/>
        <v>1.1499999999999999</v>
      </c>
      <c r="N86" s="15">
        <f t="shared" si="83"/>
        <v>1.1499999999999999</v>
      </c>
      <c r="O86" s="15">
        <f t="shared" si="83"/>
        <v>1.1499999999999999</v>
      </c>
      <c r="P86" s="15">
        <f t="shared" si="83"/>
        <v>1.1499999999999999</v>
      </c>
      <c r="Q86" s="15">
        <f t="shared" si="83"/>
        <v>1.1499999999999999</v>
      </c>
      <c r="R86" s="15">
        <f t="shared" si="83"/>
        <v>1.1499999999999999</v>
      </c>
      <c r="S86" s="15">
        <f t="shared" si="83"/>
        <v>1.1499999999999999</v>
      </c>
      <c r="T86" s="15">
        <f t="shared" si="83"/>
        <v>1.1499999999999999</v>
      </c>
      <c r="U86" s="15">
        <f t="shared" si="83"/>
        <v>1.1499999999999999</v>
      </c>
      <c r="V86" s="15">
        <f t="shared" si="83"/>
        <v>1.1499999999999999</v>
      </c>
      <c r="W86" s="15">
        <f t="shared" si="83"/>
        <v>1.1499999999999999</v>
      </c>
      <c r="X86" s="15">
        <f t="shared" si="83"/>
        <v>1.1499999999999999</v>
      </c>
      <c r="Y86" s="78"/>
      <c r="Z86" s="15">
        <f t="shared" si="83"/>
        <v>1.1499999999999999</v>
      </c>
      <c r="AA86" s="15">
        <f t="shared" si="83"/>
        <v>1.1499999999999999</v>
      </c>
      <c r="AB86" s="15">
        <f t="shared" si="83"/>
        <v>1.1499999999999999</v>
      </c>
      <c r="AC86" s="15">
        <f t="shared" si="83"/>
        <v>1.1499999999999999</v>
      </c>
      <c r="AD86" s="76"/>
    </row>
    <row r="87" spans="1:30" x14ac:dyDescent="0.3">
      <c r="A87" s="92"/>
      <c r="B87" s="10"/>
      <c r="C87" s="94" t="s">
        <v>86</v>
      </c>
      <c r="D87" s="7" t="s">
        <v>24</v>
      </c>
      <c r="E87" s="7" t="str">
        <f>E63</f>
        <v>Inclusive</v>
      </c>
      <c r="F87" s="7" t="str">
        <f t="shared" ref="F87:I87" si="84">F63</f>
        <v>Peak &amp; Off Peak</v>
      </c>
      <c r="G87" s="7" t="str">
        <f t="shared" si="84"/>
        <v>Peak &amp; Off Peak</v>
      </c>
      <c r="H87" s="7" t="str">
        <f t="shared" si="84"/>
        <v>Inclusive</v>
      </c>
      <c r="I87" s="7" t="str">
        <f t="shared" si="84"/>
        <v>Peak Off Peak &amp; Shoulder</v>
      </c>
      <c r="J87" s="7" t="str">
        <f>J63</f>
        <v>Inclusive</v>
      </c>
      <c r="K87" s="7" t="str">
        <f>K63</f>
        <v>Peak &amp; Off Peak</v>
      </c>
      <c r="L87" s="7" t="str">
        <f>L63</f>
        <v>Inclusive</v>
      </c>
      <c r="M87" s="7" t="str">
        <f t="shared" ref="M87:X87" si="85">M63</f>
        <v>Inclusive</v>
      </c>
      <c r="N87" s="7" t="str">
        <f t="shared" si="85"/>
        <v>Inclusive</v>
      </c>
      <c r="O87" s="7" t="str">
        <f t="shared" si="85"/>
        <v>Inclusive</v>
      </c>
      <c r="P87" s="7" t="str">
        <f t="shared" si="85"/>
        <v>Inclusive</v>
      </c>
      <c r="Q87" s="7" t="str">
        <f t="shared" si="85"/>
        <v>Inclusive</v>
      </c>
      <c r="R87" s="7" t="str">
        <f t="shared" si="85"/>
        <v>Inclusive</v>
      </c>
      <c r="S87" s="7" t="str">
        <f t="shared" si="85"/>
        <v>Inclusive</v>
      </c>
      <c r="T87" s="7" t="str">
        <f t="shared" si="85"/>
        <v>Inclusive</v>
      </c>
      <c r="U87" s="7" t="str">
        <f t="shared" si="85"/>
        <v>Peak Off Peak &amp; Shoulder</v>
      </c>
      <c r="V87" s="7" t="str">
        <f t="shared" si="85"/>
        <v>Peak Off Peak &amp; Shoulder</v>
      </c>
      <c r="W87" s="7" t="str">
        <f t="shared" si="85"/>
        <v>Inclusive</v>
      </c>
      <c r="X87" s="7" t="str">
        <f t="shared" si="85"/>
        <v>Inclusive</v>
      </c>
      <c r="Y87" s="76"/>
      <c r="Z87" s="7" t="str">
        <f t="shared" ref="Z87" si="86">Z63</f>
        <v>Inclusive</v>
      </c>
      <c r="AA87" s="7" t="str">
        <f>AA63</f>
        <v>Inclusive</v>
      </c>
      <c r="AB87" s="7" t="str">
        <f>AB63</f>
        <v>Inclusive</v>
      </c>
      <c r="AC87" s="7" t="str">
        <f>AC63</f>
        <v>Inclusive</v>
      </c>
      <c r="AD87" s="76"/>
    </row>
    <row r="88" spans="1:30" x14ac:dyDescent="0.3">
      <c r="A88" s="92"/>
      <c r="B88" s="10"/>
      <c r="C88" s="94"/>
      <c r="D88" s="7" t="s">
        <v>9</v>
      </c>
      <c r="E88" s="8">
        <f>E69</f>
        <v>0.221</v>
      </c>
      <c r="F88" s="8">
        <f t="shared" ref="F88:I88" si="87">F69</f>
        <v>0</v>
      </c>
      <c r="G88" s="8">
        <f t="shared" si="87"/>
        <v>0</v>
      </c>
      <c r="H88" s="8">
        <f t="shared" si="87"/>
        <v>0.33339999999999997</v>
      </c>
      <c r="I88" s="8">
        <f t="shared" si="87"/>
        <v>0</v>
      </c>
      <c r="J88" s="8">
        <f>J69</f>
        <v>0.1983</v>
      </c>
      <c r="K88" s="8">
        <f>K69</f>
        <v>0</v>
      </c>
      <c r="L88" s="8">
        <f>L69</f>
        <v>0.214</v>
      </c>
      <c r="M88" s="8">
        <f t="shared" ref="M88:W88" si="88">M69</f>
        <v>0.22</v>
      </c>
      <c r="N88" s="8">
        <f t="shared" si="88"/>
        <v>0.26</v>
      </c>
      <c r="O88" s="8">
        <f t="shared" si="88"/>
        <v>0.22486956521739132</v>
      </c>
      <c r="P88" s="8">
        <f t="shared" si="88"/>
        <v>0.2215</v>
      </c>
      <c r="Q88" s="8">
        <f t="shared" si="88"/>
        <v>0.2215</v>
      </c>
      <c r="R88" s="8">
        <f t="shared" si="88"/>
        <v>0.22270000000000001</v>
      </c>
      <c r="S88" s="8">
        <f t="shared" si="88"/>
        <v>0.21790000000000001</v>
      </c>
      <c r="T88" s="8">
        <f t="shared" si="88"/>
        <v>0.23698</v>
      </c>
      <c r="U88" s="8">
        <f t="shared" si="88"/>
        <v>0</v>
      </c>
      <c r="V88" s="8">
        <f t="shared" si="88"/>
        <v>0</v>
      </c>
      <c r="W88" s="8">
        <f t="shared" si="88"/>
        <v>0.19800000000000004</v>
      </c>
      <c r="X88" s="8">
        <f>X69</f>
        <v>0.31219999999999998</v>
      </c>
      <c r="Y88" s="77"/>
      <c r="Z88" s="8">
        <f t="shared" ref="Z88" si="89">Z69</f>
        <v>0.191</v>
      </c>
      <c r="AA88" s="8">
        <f>AA69</f>
        <v>0.2215</v>
      </c>
      <c r="AB88" s="8">
        <f>AB69</f>
        <v>0.31219999999999998</v>
      </c>
      <c r="AC88" s="8">
        <f>AC69</f>
        <v>0.2024</v>
      </c>
      <c r="AD88" s="76"/>
    </row>
    <row r="89" spans="1:30" ht="15.6" x14ac:dyDescent="0.3">
      <c r="A89" s="92"/>
      <c r="B89" s="10"/>
      <c r="C89" s="94"/>
      <c r="D89" s="9" t="s">
        <v>25</v>
      </c>
      <c r="E89" s="8">
        <f>$B$70*E70+$B$71*E71</f>
        <v>0</v>
      </c>
      <c r="F89" s="8">
        <f t="shared" ref="F89:X89" si="90">$B$70*F70+$B$71*F71</f>
        <v>0.22326599999999999</v>
      </c>
      <c r="G89" s="8">
        <f t="shared" si="90"/>
        <v>0.21356099999999997</v>
      </c>
      <c r="H89" s="8">
        <f t="shared" si="90"/>
        <v>0</v>
      </c>
      <c r="I89" s="8">
        <f t="shared" si="90"/>
        <v>0</v>
      </c>
      <c r="J89" s="8">
        <f t="shared" si="90"/>
        <v>0</v>
      </c>
      <c r="K89" s="8">
        <f t="shared" si="90"/>
        <v>0.19827599999999998</v>
      </c>
      <c r="L89" s="8">
        <f t="shared" si="90"/>
        <v>0</v>
      </c>
      <c r="M89" s="8">
        <f t="shared" si="90"/>
        <v>0</v>
      </c>
      <c r="N89" s="8">
        <f t="shared" si="90"/>
        <v>0</v>
      </c>
      <c r="O89" s="8">
        <f t="shared" si="90"/>
        <v>0</v>
      </c>
      <c r="P89" s="8">
        <f t="shared" si="90"/>
        <v>0</v>
      </c>
      <c r="Q89" s="8">
        <f t="shared" si="90"/>
        <v>0</v>
      </c>
      <c r="R89" s="8">
        <f t="shared" si="90"/>
        <v>0</v>
      </c>
      <c r="S89" s="8">
        <f t="shared" si="90"/>
        <v>0</v>
      </c>
      <c r="T89" s="8">
        <f t="shared" si="90"/>
        <v>0</v>
      </c>
      <c r="U89" s="8">
        <f t="shared" si="90"/>
        <v>0</v>
      </c>
      <c r="V89" s="8">
        <f t="shared" si="90"/>
        <v>0</v>
      </c>
      <c r="W89" s="8">
        <f t="shared" si="90"/>
        <v>0</v>
      </c>
      <c r="X89" s="8">
        <f t="shared" si="90"/>
        <v>0</v>
      </c>
      <c r="Y89" s="77"/>
      <c r="Z89" s="8">
        <f t="shared" ref="Z89" si="91">$B$70*Z70+$B$71*Z71</f>
        <v>0</v>
      </c>
      <c r="AA89" s="8">
        <f>$B$70*AA70+$B$71*AA71</f>
        <v>0</v>
      </c>
      <c r="AB89" s="8">
        <f>$B$70*AB70+$B$71*AB71</f>
        <v>0</v>
      </c>
      <c r="AC89" s="8">
        <f>$B$70*AC70+$B$71*AC71</f>
        <v>0</v>
      </c>
      <c r="AD89" s="76"/>
    </row>
    <row r="90" spans="1:30" ht="15.6" x14ac:dyDescent="0.3">
      <c r="A90" s="92"/>
      <c r="B90" s="10"/>
      <c r="C90" s="94"/>
      <c r="D90" s="9" t="s">
        <v>26</v>
      </c>
      <c r="E90" s="8">
        <f>E72*$B$72+E73*$B$73+E74*$B$74</f>
        <v>0</v>
      </c>
      <c r="F90" s="8">
        <f t="shared" ref="F90:X90" si="92">F72*$B$72+F73*$B$73+F74*$B$74</f>
        <v>0</v>
      </c>
      <c r="G90" s="8">
        <f t="shared" si="92"/>
        <v>0</v>
      </c>
      <c r="H90" s="8">
        <f t="shared" si="92"/>
        <v>0</v>
      </c>
      <c r="I90" s="8">
        <f t="shared" si="92"/>
        <v>0.29062000000000004</v>
      </c>
      <c r="J90" s="8">
        <f t="shared" si="92"/>
        <v>0</v>
      </c>
      <c r="K90" s="8">
        <f t="shared" si="92"/>
        <v>0</v>
      </c>
      <c r="L90" s="8">
        <f t="shared" si="92"/>
        <v>0</v>
      </c>
      <c r="M90" s="8">
        <f t="shared" si="92"/>
        <v>0</v>
      </c>
      <c r="N90" s="8">
        <f t="shared" si="92"/>
        <v>0</v>
      </c>
      <c r="O90" s="8">
        <f t="shared" si="92"/>
        <v>0</v>
      </c>
      <c r="P90" s="8">
        <f t="shared" si="92"/>
        <v>0</v>
      </c>
      <c r="Q90" s="8">
        <f t="shared" si="92"/>
        <v>0</v>
      </c>
      <c r="R90" s="8">
        <f t="shared" si="92"/>
        <v>0</v>
      </c>
      <c r="S90" s="8">
        <f t="shared" si="92"/>
        <v>0</v>
      </c>
      <c r="T90" s="8">
        <f t="shared" si="92"/>
        <v>0</v>
      </c>
      <c r="U90" s="8">
        <f t="shared" si="92"/>
        <v>0.22624</v>
      </c>
      <c r="V90" s="8">
        <f t="shared" si="92"/>
        <v>0.24208000000000005</v>
      </c>
      <c r="W90" s="8">
        <f t="shared" si="92"/>
        <v>0</v>
      </c>
      <c r="X90" s="8">
        <f t="shared" si="92"/>
        <v>0</v>
      </c>
      <c r="Y90" s="77"/>
      <c r="Z90" s="8">
        <f t="shared" ref="Z90" si="93">Z72*$B$72+Z73*$B$73+Z74*$B$74</f>
        <v>0</v>
      </c>
      <c r="AA90" s="8">
        <f>AA72*$B$72+AA73*$B$73+AA74*$B$74</f>
        <v>0</v>
      </c>
      <c r="AB90" s="8">
        <f>AB72*$B$72+AB73*$B$73+AB74*$B$74</f>
        <v>0</v>
      </c>
      <c r="AC90" s="8">
        <f>AC72*$B$72+AC73*$B$73+AC74*$B$74</f>
        <v>0</v>
      </c>
      <c r="AD90" s="76"/>
    </row>
    <row r="91" spans="1:30" ht="15.6" x14ac:dyDescent="0.3">
      <c r="A91" s="92"/>
      <c r="B91" s="10"/>
      <c r="C91" s="94"/>
      <c r="D91" s="9" t="s">
        <v>88</v>
      </c>
      <c r="E91" s="8">
        <f>E68</f>
        <v>1.6000000000000001E-3</v>
      </c>
      <c r="F91" s="8">
        <f t="shared" ref="F91:I91" si="94">F68</f>
        <v>0</v>
      </c>
      <c r="G91" s="8">
        <f t="shared" si="94"/>
        <v>0</v>
      </c>
      <c r="H91" s="8">
        <f t="shared" si="94"/>
        <v>0</v>
      </c>
      <c r="I91" s="8">
        <f t="shared" si="94"/>
        <v>0</v>
      </c>
      <c r="J91" s="8">
        <f>J68</f>
        <v>0</v>
      </c>
      <c r="K91" s="8">
        <f>K68</f>
        <v>0</v>
      </c>
      <c r="L91" s="8">
        <f>L68</f>
        <v>0</v>
      </c>
      <c r="M91" s="8">
        <f t="shared" ref="M91:W91" si="95">M68</f>
        <v>0</v>
      </c>
      <c r="N91" s="8">
        <f t="shared" si="95"/>
        <v>0</v>
      </c>
      <c r="O91" s="8">
        <f t="shared" si="95"/>
        <v>0</v>
      </c>
      <c r="P91" s="8">
        <f t="shared" si="95"/>
        <v>0</v>
      </c>
      <c r="Q91" s="8">
        <f t="shared" si="95"/>
        <v>0</v>
      </c>
      <c r="R91" s="8">
        <f t="shared" si="95"/>
        <v>0</v>
      </c>
      <c r="S91" s="8">
        <f t="shared" si="95"/>
        <v>0</v>
      </c>
      <c r="T91" s="8">
        <f t="shared" si="95"/>
        <v>1.9E-3</v>
      </c>
      <c r="U91" s="8">
        <f t="shared" si="95"/>
        <v>0</v>
      </c>
      <c r="V91" s="8">
        <f t="shared" si="95"/>
        <v>0</v>
      </c>
      <c r="W91" s="8">
        <f t="shared" si="95"/>
        <v>0</v>
      </c>
      <c r="X91" s="8">
        <f>X68</f>
        <v>0</v>
      </c>
      <c r="Y91" s="77"/>
      <c r="Z91" s="8">
        <f t="shared" ref="Z91" si="96">Z68</f>
        <v>1.4E-3</v>
      </c>
      <c r="AA91" s="8">
        <f>AA68</f>
        <v>0</v>
      </c>
      <c r="AB91" s="8">
        <f>AB68</f>
        <v>0</v>
      </c>
      <c r="AC91" s="8">
        <f>AC68</f>
        <v>0</v>
      </c>
      <c r="AD91" s="76"/>
    </row>
    <row r="92" spans="1:30" x14ac:dyDescent="0.3">
      <c r="A92" s="92"/>
      <c r="B92" s="10"/>
      <c r="C92" s="94"/>
      <c r="D92" s="18" t="s">
        <v>83</v>
      </c>
      <c r="E92" s="19">
        <f>E68+E69+E89+E90</f>
        <v>0.22259999999999999</v>
      </c>
      <c r="F92" s="19">
        <f t="shared" ref="F92:I92" si="97">F68+F69+F89+F90</f>
        <v>0.22326599999999999</v>
      </c>
      <c r="G92" s="19">
        <f t="shared" si="97"/>
        <v>0.21356099999999997</v>
      </c>
      <c r="H92" s="19">
        <f t="shared" si="97"/>
        <v>0.33339999999999997</v>
      </c>
      <c r="I92" s="19">
        <f t="shared" si="97"/>
        <v>0.29062000000000004</v>
      </c>
      <c r="J92" s="19">
        <f>J68+J69+J89+J90</f>
        <v>0.1983</v>
      </c>
      <c r="K92" s="19">
        <f>K68+K69+K89+K90</f>
        <v>0.19827599999999998</v>
      </c>
      <c r="L92" s="19">
        <f>L68+L69+L89+L90</f>
        <v>0.214</v>
      </c>
      <c r="M92" s="19">
        <f t="shared" ref="M92:W92" si="98">M68+M69+M89+M90</f>
        <v>0.22</v>
      </c>
      <c r="N92" s="19">
        <f t="shared" si="98"/>
        <v>0.26</v>
      </c>
      <c r="O92" s="19">
        <f t="shared" si="98"/>
        <v>0.22486956521739132</v>
      </c>
      <c r="P92" s="19">
        <f t="shared" si="98"/>
        <v>0.2215</v>
      </c>
      <c r="Q92" s="19">
        <f t="shared" si="98"/>
        <v>0.2215</v>
      </c>
      <c r="R92" s="19">
        <f t="shared" si="98"/>
        <v>0.22270000000000001</v>
      </c>
      <c r="S92" s="19">
        <f t="shared" si="98"/>
        <v>0.21790000000000001</v>
      </c>
      <c r="T92" s="19">
        <f t="shared" si="98"/>
        <v>0.23888000000000001</v>
      </c>
      <c r="U92" s="19">
        <f t="shared" si="98"/>
        <v>0.22624</v>
      </c>
      <c r="V92" s="19">
        <f t="shared" si="98"/>
        <v>0.24208000000000005</v>
      </c>
      <c r="W92" s="19">
        <f t="shared" si="98"/>
        <v>0.19800000000000004</v>
      </c>
      <c r="X92" s="19">
        <f>X68+X69+X89+X90</f>
        <v>0.31219999999999998</v>
      </c>
      <c r="Y92" s="77"/>
      <c r="Z92" s="19">
        <f t="shared" ref="Z92" si="99">Z68+Z69+Z89+Z90</f>
        <v>0.19240000000000002</v>
      </c>
      <c r="AA92" s="19">
        <f>AA68+AA69+AA89+AA90</f>
        <v>0.2215</v>
      </c>
      <c r="AB92" s="19">
        <f>AB68+AB69+AB89+AB90</f>
        <v>0.31219999999999998</v>
      </c>
      <c r="AC92" s="19">
        <f>AC68+AC69+AC89+AC90</f>
        <v>0.2024</v>
      </c>
      <c r="AD92" s="76"/>
    </row>
    <row r="93" spans="1:30" x14ac:dyDescent="0.3">
      <c r="A93" s="92"/>
      <c r="B93" s="10"/>
      <c r="C93" s="94"/>
      <c r="D93" s="18" t="s">
        <v>27</v>
      </c>
      <c r="E93" s="19">
        <f>E92*E86</f>
        <v>0.25599</v>
      </c>
      <c r="F93" s="19">
        <f t="shared" ref="F93:I93" si="100">F92*F86</f>
        <v>0.25675589999999998</v>
      </c>
      <c r="G93" s="19">
        <f t="shared" si="100"/>
        <v>0.24559514999999996</v>
      </c>
      <c r="H93" s="19">
        <f t="shared" si="100"/>
        <v>0.38340999999999992</v>
      </c>
      <c r="I93" s="19">
        <f t="shared" si="100"/>
        <v>0.33421300000000004</v>
      </c>
      <c r="J93" s="19">
        <f>J92*J86</f>
        <v>0.228045</v>
      </c>
      <c r="K93" s="19">
        <f>K92*K86</f>
        <v>0.22801739999999995</v>
      </c>
      <c r="L93" s="19">
        <f>L92*L86</f>
        <v>0.24609999999999999</v>
      </c>
      <c r="M93" s="19">
        <f t="shared" ref="M93:X93" si="101">M92*M86</f>
        <v>0.253</v>
      </c>
      <c r="N93" s="19">
        <f t="shared" si="101"/>
        <v>0.29899999999999999</v>
      </c>
      <c r="O93" s="19">
        <f t="shared" si="101"/>
        <v>0.2586</v>
      </c>
      <c r="P93" s="19">
        <f t="shared" si="101"/>
        <v>0.25472499999999998</v>
      </c>
      <c r="Q93" s="19">
        <f t="shared" si="101"/>
        <v>0.25472499999999998</v>
      </c>
      <c r="R93" s="19">
        <f t="shared" si="101"/>
        <v>0.25610499999999997</v>
      </c>
      <c r="S93" s="19">
        <f t="shared" si="101"/>
        <v>0.250585</v>
      </c>
      <c r="T93" s="19">
        <f t="shared" si="101"/>
        <v>0.27471200000000001</v>
      </c>
      <c r="U93" s="19">
        <f t="shared" si="101"/>
        <v>0.26017599999999996</v>
      </c>
      <c r="V93" s="19">
        <f t="shared" si="101"/>
        <v>0.27839200000000003</v>
      </c>
      <c r="W93" s="19">
        <f t="shared" si="101"/>
        <v>0.22770000000000001</v>
      </c>
      <c r="X93" s="19">
        <f t="shared" si="101"/>
        <v>0.35902999999999996</v>
      </c>
      <c r="Y93" s="77"/>
      <c r="Z93" s="19">
        <f t="shared" ref="Z93" si="102">Z92*Z86</f>
        <v>0.22126000000000001</v>
      </c>
      <c r="AA93" s="19">
        <f>AA92*AA86</f>
        <v>0.25472499999999998</v>
      </c>
      <c r="AB93" s="19">
        <f>AB92*AB86</f>
        <v>0.35902999999999996</v>
      </c>
      <c r="AC93" s="19">
        <f>AC92*AC86</f>
        <v>0.23275999999999997</v>
      </c>
      <c r="AD93" s="76"/>
    </row>
    <row r="94" spans="1:30" x14ac:dyDescent="0.3">
      <c r="A94" s="92"/>
      <c r="B94" s="10"/>
      <c r="C94" s="94"/>
      <c r="D94" s="16" t="s">
        <v>28</v>
      </c>
      <c r="E94" s="17">
        <f>E93*E85</f>
        <v>1815.99306</v>
      </c>
      <c r="F94" s="17">
        <f t="shared" ref="F94:I94" si="103">F93*F85</f>
        <v>1821.4263546</v>
      </c>
      <c r="G94" s="17">
        <f t="shared" si="103"/>
        <v>1742.2519940999996</v>
      </c>
      <c r="H94" s="17">
        <f t="shared" si="103"/>
        <v>2719.9105399999994</v>
      </c>
      <c r="I94" s="17">
        <f t="shared" si="103"/>
        <v>2370.9070220000003</v>
      </c>
      <c r="J94" s="17">
        <f>J93*J85</f>
        <v>1617.7512300000001</v>
      </c>
      <c r="K94" s="17">
        <f>K93*K85</f>
        <v>1617.5554355999998</v>
      </c>
      <c r="L94" s="17">
        <f>L93*L85</f>
        <v>1745.8334</v>
      </c>
      <c r="M94" s="17">
        <f t="shared" ref="M94:X94" si="104">M93*M85</f>
        <v>1794.7819999999999</v>
      </c>
      <c r="N94" s="17">
        <f t="shared" si="104"/>
        <v>2121.1059999999998</v>
      </c>
      <c r="O94" s="17">
        <f t="shared" si="104"/>
        <v>1834.5083999999999</v>
      </c>
      <c r="P94" s="17">
        <f t="shared" si="104"/>
        <v>1807.0191499999999</v>
      </c>
      <c r="Q94" s="17">
        <f t="shared" si="104"/>
        <v>1807.0191499999999</v>
      </c>
      <c r="R94" s="17">
        <f t="shared" si="104"/>
        <v>1816.8088699999998</v>
      </c>
      <c r="S94" s="17">
        <f t="shared" si="104"/>
        <v>1777.6499900000001</v>
      </c>
      <c r="T94" s="17">
        <f t="shared" si="104"/>
        <v>1948.806928</v>
      </c>
      <c r="U94" s="17">
        <f t="shared" si="104"/>
        <v>1845.6885439999996</v>
      </c>
      <c r="V94" s="17">
        <f t="shared" si="104"/>
        <v>1974.9128480000002</v>
      </c>
      <c r="W94" s="17">
        <f t="shared" si="104"/>
        <v>1615.3038000000001</v>
      </c>
      <c r="X94" s="17">
        <f t="shared" si="104"/>
        <v>2546.9588199999998</v>
      </c>
      <c r="Y94" s="78"/>
      <c r="Z94" s="17">
        <f t="shared" ref="Z94" si="105">Z93*Z85</f>
        <v>1569.6184400000002</v>
      </c>
      <c r="AA94" s="17">
        <f>AA93*AA85</f>
        <v>1807.0191499999999</v>
      </c>
      <c r="AB94" s="17">
        <f>AB93*AB85</f>
        <v>2546.9588199999998</v>
      </c>
      <c r="AC94" s="17">
        <f>AC93*AC85</f>
        <v>1651.1994399999999</v>
      </c>
      <c r="AD94" s="76"/>
    </row>
    <row r="95" spans="1:30" x14ac:dyDescent="0.3">
      <c r="A95" s="92"/>
      <c r="B95" s="10"/>
      <c r="C95" s="95" t="s">
        <v>35</v>
      </c>
      <c r="D95" s="5" t="s">
        <v>78</v>
      </c>
      <c r="E95" s="6">
        <f>E67*E86</f>
        <v>1.0349999999999999</v>
      </c>
      <c r="F95" s="6">
        <f t="shared" ref="F95:I95" si="106">F67*F86</f>
        <v>1.0349999999999999</v>
      </c>
      <c r="G95" s="6">
        <f t="shared" si="106"/>
        <v>1.0349999999999999</v>
      </c>
      <c r="H95" s="6">
        <f t="shared" si="106"/>
        <v>0.34499999999999997</v>
      </c>
      <c r="I95" s="6">
        <f t="shared" si="106"/>
        <v>0.34499999999999997</v>
      </c>
      <c r="J95" s="6">
        <f>J67*J86</f>
        <v>1.0349999999999999</v>
      </c>
      <c r="K95" s="6">
        <f>K67*K86</f>
        <v>1.0349999999999999</v>
      </c>
      <c r="L95" s="6">
        <f>L67*L86</f>
        <v>0.69</v>
      </c>
      <c r="M95" s="6">
        <f t="shared" ref="M95:W95" si="107">M67*M86</f>
        <v>0.69</v>
      </c>
      <c r="N95" s="6">
        <f t="shared" si="107"/>
        <v>0.69</v>
      </c>
      <c r="O95" s="6">
        <f t="shared" si="107"/>
        <v>1.01</v>
      </c>
      <c r="P95" s="6">
        <f t="shared" si="107"/>
        <v>1.0349999999999999</v>
      </c>
      <c r="Q95" s="6">
        <f t="shared" si="107"/>
        <v>1.0349999999999999</v>
      </c>
      <c r="R95" s="6">
        <f t="shared" si="107"/>
        <v>1.0349999999999999</v>
      </c>
      <c r="S95" s="6">
        <f t="shared" si="107"/>
        <v>1.0349999999999999</v>
      </c>
      <c r="T95" s="6">
        <f t="shared" si="107"/>
        <v>1.0349999999999999</v>
      </c>
      <c r="U95" s="6">
        <f t="shared" si="107"/>
        <v>1.0349999999999999</v>
      </c>
      <c r="V95" s="6">
        <f t="shared" si="107"/>
        <v>1.0349999999999999</v>
      </c>
      <c r="W95" s="6">
        <f t="shared" si="107"/>
        <v>1.0349999999999999</v>
      </c>
      <c r="X95" s="6">
        <f>X67*X86</f>
        <v>0.34499999999999997</v>
      </c>
      <c r="Y95" s="78"/>
      <c r="Z95" s="6">
        <f t="shared" ref="Z95" si="108">Z67*Z86</f>
        <v>1.0349999999999999</v>
      </c>
      <c r="AA95" s="6">
        <f>AA67*AA86</f>
        <v>1.0349999999999999</v>
      </c>
      <c r="AB95" s="6">
        <f>AB67*AB86</f>
        <v>0.34499999999999997</v>
      </c>
      <c r="AC95" s="6">
        <f>AC67*AC86</f>
        <v>1.0349999999999999</v>
      </c>
      <c r="AD95" s="76"/>
    </row>
    <row r="96" spans="1:30" x14ac:dyDescent="0.3">
      <c r="A96" s="92"/>
      <c r="B96" s="10"/>
      <c r="C96" s="95"/>
      <c r="D96" s="16" t="s">
        <v>79</v>
      </c>
      <c r="E96" s="17">
        <f>E95*365</f>
        <v>377.77499999999998</v>
      </c>
      <c r="F96" s="17">
        <f t="shared" ref="F96:I96" si="109">F95*365</f>
        <v>377.77499999999998</v>
      </c>
      <c r="G96" s="17">
        <f t="shared" si="109"/>
        <v>377.77499999999998</v>
      </c>
      <c r="H96" s="17">
        <f t="shared" si="109"/>
        <v>125.925</v>
      </c>
      <c r="I96" s="17">
        <f t="shared" si="109"/>
        <v>125.925</v>
      </c>
      <c r="J96" s="17">
        <f>J95*365</f>
        <v>377.77499999999998</v>
      </c>
      <c r="K96" s="17">
        <f>K95*365</f>
        <v>377.77499999999998</v>
      </c>
      <c r="L96" s="17">
        <f>L95*365</f>
        <v>251.85</v>
      </c>
      <c r="M96" s="17">
        <f t="shared" ref="M96:X96" si="110">M95*365</f>
        <v>251.85</v>
      </c>
      <c r="N96" s="17">
        <f t="shared" si="110"/>
        <v>251.85</v>
      </c>
      <c r="O96" s="17">
        <f t="shared" si="110"/>
        <v>368.65</v>
      </c>
      <c r="P96" s="17">
        <f t="shared" si="110"/>
        <v>377.77499999999998</v>
      </c>
      <c r="Q96" s="17">
        <f t="shared" si="110"/>
        <v>377.77499999999998</v>
      </c>
      <c r="R96" s="17">
        <f t="shared" si="110"/>
        <v>377.77499999999998</v>
      </c>
      <c r="S96" s="17">
        <f t="shared" si="110"/>
        <v>377.77499999999998</v>
      </c>
      <c r="T96" s="17">
        <f t="shared" si="110"/>
        <v>377.77499999999998</v>
      </c>
      <c r="U96" s="17">
        <f t="shared" si="110"/>
        <v>377.77499999999998</v>
      </c>
      <c r="V96" s="17">
        <f t="shared" si="110"/>
        <v>377.77499999999998</v>
      </c>
      <c r="W96" s="17">
        <f t="shared" si="110"/>
        <v>377.77499999999998</v>
      </c>
      <c r="X96" s="17">
        <f t="shared" si="110"/>
        <v>125.925</v>
      </c>
      <c r="Y96" s="78"/>
      <c r="Z96" s="17">
        <f t="shared" ref="Z96" si="111">Z95*365</f>
        <v>377.77499999999998</v>
      </c>
      <c r="AA96" s="17">
        <f>AA95*365</f>
        <v>377.77499999999998</v>
      </c>
      <c r="AB96" s="17">
        <f>AB95*365</f>
        <v>125.925</v>
      </c>
      <c r="AC96" s="17">
        <f>AC95*365</f>
        <v>377.77499999999998</v>
      </c>
      <c r="AD96" s="76"/>
    </row>
    <row r="97" spans="1:30" x14ac:dyDescent="0.3">
      <c r="A97" s="92"/>
      <c r="B97" s="10"/>
      <c r="C97" s="96" t="s">
        <v>89</v>
      </c>
      <c r="D97" s="18" t="s">
        <v>80</v>
      </c>
      <c r="E97" s="20">
        <f>E94+E96</f>
        <v>2193.7680599999999</v>
      </c>
      <c r="F97" s="20">
        <f t="shared" ref="F97:I97" si="112">F94+F96</f>
        <v>2199.2013545999998</v>
      </c>
      <c r="G97" s="20">
        <f t="shared" si="112"/>
        <v>2120.0269940999997</v>
      </c>
      <c r="H97" s="20">
        <f t="shared" si="112"/>
        <v>2845.8355399999996</v>
      </c>
      <c r="I97" s="20">
        <f t="shared" si="112"/>
        <v>2496.8320220000005</v>
      </c>
      <c r="J97" s="20">
        <f>J94+J96</f>
        <v>1995.5262299999999</v>
      </c>
      <c r="K97" s="20">
        <f>K94+K96</f>
        <v>1995.3304355999999</v>
      </c>
      <c r="L97" s="20">
        <f>L94+L96</f>
        <v>1997.6833999999999</v>
      </c>
      <c r="M97" s="20">
        <f t="shared" ref="M97:X97" si="113">M94+M96</f>
        <v>2046.6319999999998</v>
      </c>
      <c r="N97" s="20">
        <f t="shared" si="113"/>
        <v>2372.9559999999997</v>
      </c>
      <c r="O97" s="20">
        <f t="shared" si="113"/>
        <v>2203.1583999999998</v>
      </c>
      <c r="P97" s="20">
        <f t="shared" si="113"/>
        <v>2184.7941499999997</v>
      </c>
      <c r="Q97" s="20">
        <f t="shared" si="113"/>
        <v>2184.7941499999997</v>
      </c>
      <c r="R97" s="20">
        <f t="shared" si="113"/>
        <v>2194.5838699999999</v>
      </c>
      <c r="S97" s="20">
        <f t="shared" si="113"/>
        <v>2155.42499</v>
      </c>
      <c r="T97" s="20">
        <f t="shared" si="113"/>
        <v>2326.5819280000001</v>
      </c>
      <c r="U97" s="20">
        <f t="shared" si="113"/>
        <v>2223.4635439999997</v>
      </c>
      <c r="V97" s="20">
        <f t="shared" si="113"/>
        <v>2352.687848</v>
      </c>
      <c r="W97" s="20">
        <f t="shared" si="113"/>
        <v>1993.0788000000002</v>
      </c>
      <c r="X97" s="20">
        <f t="shared" si="113"/>
        <v>2672.88382</v>
      </c>
      <c r="Y97" s="78"/>
      <c r="Z97" s="20">
        <f t="shared" ref="Z97" si="114">Z94+Z96</f>
        <v>1947.3934400000003</v>
      </c>
      <c r="AA97" s="20">
        <f>AA94+AA96</f>
        <v>2184.7941499999997</v>
      </c>
      <c r="AB97" s="20">
        <f>AB94+AB96</f>
        <v>2672.88382</v>
      </c>
      <c r="AC97" s="20">
        <f>AC94+AC96</f>
        <v>2028.97444</v>
      </c>
      <c r="AD97" s="76"/>
    </row>
    <row r="98" spans="1:30" x14ac:dyDescent="0.3">
      <c r="A98" s="92"/>
      <c r="B98" s="10"/>
      <c r="C98" s="96"/>
      <c r="D98" s="18" t="s">
        <v>29</v>
      </c>
      <c r="E98" s="20">
        <f>(E82*E76)+E75</f>
        <v>0</v>
      </c>
      <c r="F98" s="20">
        <f t="shared" ref="F98:I98" si="115">(F82*F76)+F75</f>
        <v>0</v>
      </c>
      <c r="G98" s="20">
        <f t="shared" si="115"/>
        <v>0</v>
      </c>
      <c r="H98" s="20">
        <f t="shared" si="115"/>
        <v>0</v>
      </c>
      <c r="I98" s="20">
        <f t="shared" si="115"/>
        <v>0</v>
      </c>
      <c r="J98" s="20">
        <f>(J82*J76)+J75</f>
        <v>0</v>
      </c>
      <c r="K98" s="20">
        <f>(K82*K76)+K75</f>
        <v>0</v>
      </c>
      <c r="L98" s="20">
        <f>(L82*L76)+L75</f>
        <v>0</v>
      </c>
      <c r="M98" s="20">
        <f t="shared" ref="M98:X98" si="116">(M82*M76)+M75</f>
        <v>0</v>
      </c>
      <c r="N98" s="20">
        <f t="shared" si="116"/>
        <v>242.37735999999998</v>
      </c>
      <c r="O98" s="20">
        <f t="shared" si="116"/>
        <v>0</v>
      </c>
      <c r="P98" s="19">
        <f t="shared" si="116"/>
        <v>0</v>
      </c>
      <c r="Q98" s="19">
        <f t="shared" si="116"/>
        <v>200</v>
      </c>
      <c r="R98" s="20">
        <f t="shared" si="116"/>
        <v>200</v>
      </c>
      <c r="S98" s="20">
        <f t="shared" si="116"/>
        <v>120</v>
      </c>
      <c r="T98" s="20">
        <f t="shared" si="116"/>
        <v>0</v>
      </c>
      <c r="U98" s="19">
        <f t="shared" si="116"/>
        <v>0</v>
      </c>
      <c r="V98" s="19">
        <f t="shared" si="116"/>
        <v>0</v>
      </c>
      <c r="W98" s="20">
        <f t="shared" si="116"/>
        <v>150</v>
      </c>
      <c r="X98" s="20">
        <f t="shared" si="116"/>
        <v>0</v>
      </c>
      <c r="Y98" s="78"/>
      <c r="Z98" s="20">
        <f t="shared" ref="Z98" si="117">(Z82*Z76)+Z75</f>
        <v>0</v>
      </c>
      <c r="AA98" s="20">
        <f>(AA82*AA76)+AA75</f>
        <v>0</v>
      </c>
      <c r="AB98" s="20">
        <f>(AB82*AB76)+AB75</f>
        <v>0</v>
      </c>
      <c r="AC98" s="20">
        <f>(AC82*AC76)+AC75</f>
        <v>0</v>
      </c>
      <c r="AD98" s="76"/>
    </row>
    <row r="99" spans="1:30" x14ac:dyDescent="0.3">
      <c r="A99" s="92"/>
      <c r="B99" s="10"/>
      <c r="C99" s="96"/>
      <c r="D99" s="16" t="s">
        <v>22</v>
      </c>
      <c r="E99" s="17">
        <f>E94+E96-E98</f>
        <v>2193.7680599999999</v>
      </c>
      <c r="F99" s="17">
        <f t="shared" ref="F99:I99" si="118">F94+F96-F98</f>
        <v>2199.2013545999998</v>
      </c>
      <c r="G99" s="17">
        <f t="shared" si="118"/>
        <v>2120.0269940999997</v>
      </c>
      <c r="H99" s="17">
        <f t="shared" si="118"/>
        <v>2845.8355399999996</v>
      </c>
      <c r="I99" s="17">
        <f t="shared" si="118"/>
        <v>2496.8320220000005</v>
      </c>
      <c r="J99" s="17">
        <f>J94+J96-J98</f>
        <v>1995.5262299999999</v>
      </c>
      <c r="K99" s="17">
        <f>K94+K96-K98</f>
        <v>1995.3304355999999</v>
      </c>
      <c r="L99" s="17">
        <f>L94+L96-L98</f>
        <v>1997.6833999999999</v>
      </c>
      <c r="M99" s="17">
        <f t="shared" ref="M99:X99" si="119">M94+M96-M98</f>
        <v>2046.6319999999998</v>
      </c>
      <c r="N99" s="17">
        <f t="shared" si="119"/>
        <v>2130.5786399999997</v>
      </c>
      <c r="O99" s="17">
        <f t="shared" si="119"/>
        <v>2203.1583999999998</v>
      </c>
      <c r="P99" s="17">
        <f t="shared" si="119"/>
        <v>2184.7941499999997</v>
      </c>
      <c r="Q99" s="17">
        <f t="shared" si="119"/>
        <v>1984.7941499999997</v>
      </c>
      <c r="R99" s="17">
        <f t="shared" si="119"/>
        <v>1994.5838699999999</v>
      </c>
      <c r="S99" s="17">
        <f t="shared" si="119"/>
        <v>2035.42499</v>
      </c>
      <c r="T99" s="17">
        <f t="shared" si="119"/>
        <v>2326.5819280000001</v>
      </c>
      <c r="U99" s="17">
        <f t="shared" si="119"/>
        <v>2223.4635439999997</v>
      </c>
      <c r="V99" s="17">
        <f t="shared" si="119"/>
        <v>2352.687848</v>
      </c>
      <c r="W99" s="17">
        <f t="shared" si="119"/>
        <v>1843.0788000000002</v>
      </c>
      <c r="X99" s="17">
        <f t="shared" si="119"/>
        <v>2672.88382</v>
      </c>
      <c r="Y99" s="78"/>
      <c r="Z99" s="17">
        <f t="shared" ref="Z99" si="120">Z94+Z96-Z98</f>
        <v>1947.3934400000003</v>
      </c>
      <c r="AA99" s="17">
        <f>AA94+AA96-AA98</f>
        <v>2184.7941499999997</v>
      </c>
      <c r="AB99" s="17">
        <f>AB94+AB96-AB98</f>
        <v>2672.88382</v>
      </c>
      <c r="AC99" s="17">
        <f>AC94+AC96-AC98</f>
        <v>2028.97444</v>
      </c>
      <c r="AD99" s="76"/>
    </row>
    <row r="100" spans="1:30" x14ac:dyDescent="0.3">
      <c r="A100" s="92"/>
      <c r="B100" s="10"/>
      <c r="C100" s="96"/>
      <c r="D100" s="5" t="s">
        <v>107</v>
      </c>
      <c r="E100" s="6">
        <f>E101/E86</f>
        <v>158.96869999999998</v>
      </c>
      <c r="F100" s="6">
        <f t="shared" ref="F100:X100" si="121">F101/F86</f>
        <v>159.36241700000002</v>
      </c>
      <c r="G100" s="6">
        <f t="shared" si="121"/>
        <v>153.62514449999998</v>
      </c>
      <c r="H100" s="6">
        <f t="shared" si="121"/>
        <v>206.21996666666666</v>
      </c>
      <c r="I100" s="6">
        <f t="shared" si="121"/>
        <v>180.92985666666672</v>
      </c>
      <c r="J100" s="6">
        <f t="shared" si="121"/>
        <v>144.60335000000001</v>
      </c>
      <c r="K100" s="6">
        <f t="shared" si="121"/>
        <v>144.58916199999999</v>
      </c>
      <c r="L100" s="6">
        <f t="shared" si="121"/>
        <v>144.75966666666667</v>
      </c>
      <c r="M100" s="6">
        <f t="shared" si="121"/>
        <v>148.30666666666667</v>
      </c>
      <c r="N100" s="6">
        <f t="shared" si="121"/>
        <v>154.38975652173914</v>
      </c>
      <c r="O100" s="6">
        <f t="shared" si="121"/>
        <v>159.64915942028986</v>
      </c>
      <c r="P100" s="6">
        <f t="shared" si="121"/>
        <v>158.31841666666665</v>
      </c>
      <c r="Q100" s="6">
        <f t="shared" si="121"/>
        <v>143.82566304347827</v>
      </c>
      <c r="R100" s="6">
        <f t="shared" si="121"/>
        <v>144.53506304347826</v>
      </c>
      <c r="S100" s="6">
        <f t="shared" si="121"/>
        <v>147.49456449275365</v>
      </c>
      <c r="T100" s="6">
        <f t="shared" si="121"/>
        <v>168.59289333333336</v>
      </c>
      <c r="U100" s="6">
        <f t="shared" si="121"/>
        <v>161.12054666666666</v>
      </c>
      <c r="V100" s="6">
        <f t="shared" si="121"/>
        <v>170.48462666666668</v>
      </c>
      <c r="W100" s="6">
        <f t="shared" si="121"/>
        <v>133.55643478260873</v>
      </c>
      <c r="X100" s="6">
        <f t="shared" si="121"/>
        <v>193.68723333333335</v>
      </c>
      <c r="Y100" s="78"/>
      <c r="Z100" s="6">
        <f t="shared" ref="Z100" si="122">Z101/Z86</f>
        <v>141.11546666666669</v>
      </c>
      <c r="AA100" s="6">
        <f>AA101/AA86</f>
        <v>158.31841666666665</v>
      </c>
      <c r="AB100" s="6">
        <f>AB101/AB86</f>
        <v>193.68723333333335</v>
      </c>
      <c r="AC100" s="6">
        <f>AC101/AC86</f>
        <v>147.02713333333332</v>
      </c>
      <c r="AD100" s="76"/>
    </row>
    <row r="101" spans="1:30" x14ac:dyDescent="0.3">
      <c r="A101" s="92"/>
      <c r="B101" s="10"/>
      <c r="C101" s="96"/>
      <c r="D101" s="18" t="s">
        <v>87</v>
      </c>
      <c r="E101" s="20">
        <f>E99/12</f>
        <v>182.81400499999998</v>
      </c>
      <c r="F101" s="20">
        <f t="shared" ref="F101:I101" si="123">F99/12</f>
        <v>183.26677955</v>
      </c>
      <c r="G101" s="20">
        <f t="shared" si="123"/>
        <v>176.66891617499996</v>
      </c>
      <c r="H101" s="20">
        <f t="shared" si="123"/>
        <v>237.15296166666664</v>
      </c>
      <c r="I101" s="20">
        <f t="shared" si="123"/>
        <v>208.06933516666672</v>
      </c>
      <c r="J101" s="20">
        <f>J99/12</f>
        <v>166.29385249999999</v>
      </c>
      <c r="K101" s="20">
        <f>K99/12</f>
        <v>166.27753629999998</v>
      </c>
      <c r="L101" s="20">
        <f>L99/12</f>
        <v>166.47361666666666</v>
      </c>
      <c r="M101" s="20">
        <f t="shared" ref="M101:X101" si="124">M99/12</f>
        <v>170.55266666666665</v>
      </c>
      <c r="N101" s="20">
        <f t="shared" si="124"/>
        <v>177.54821999999999</v>
      </c>
      <c r="O101" s="20">
        <f t="shared" si="124"/>
        <v>183.59653333333333</v>
      </c>
      <c r="P101" s="20">
        <f t="shared" si="124"/>
        <v>182.06617916666664</v>
      </c>
      <c r="Q101" s="20">
        <f t="shared" si="124"/>
        <v>165.39951249999999</v>
      </c>
      <c r="R101" s="20">
        <f t="shared" si="124"/>
        <v>166.21532249999998</v>
      </c>
      <c r="S101" s="20">
        <f t="shared" si="124"/>
        <v>169.61874916666667</v>
      </c>
      <c r="T101" s="20">
        <f t="shared" si="124"/>
        <v>193.88182733333335</v>
      </c>
      <c r="U101" s="20">
        <f t="shared" si="124"/>
        <v>185.28862866666665</v>
      </c>
      <c r="V101" s="20">
        <f t="shared" si="124"/>
        <v>196.05732066666667</v>
      </c>
      <c r="W101" s="20">
        <f t="shared" si="124"/>
        <v>153.58990000000003</v>
      </c>
      <c r="X101" s="20">
        <f t="shared" si="124"/>
        <v>222.74031833333333</v>
      </c>
      <c r="Y101" s="78"/>
      <c r="Z101" s="20">
        <f t="shared" ref="Z101" si="125">Z99/12</f>
        <v>162.28278666666668</v>
      </c>
      <c r="AA101" s="20">
        <f>AA99/12</f>
        <v>182.06617916666664</v>
      </c>
      <c r="AB101" s="20">
        <f>AB99/12</f>
        <v>222.74031833333333</v>
      </c>
      <c r="AC101" s="20">
        <f>AC99/12</f>
        <v>169.08120333333332</v>
      </c>
      <c r="AD101" s="76"/>
    </row>
    <row r="102" spans="1:30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76"/>
      <c r="Z102" s="32"/>
      <c r="AA102" s="32"/>
      <c r="AB102" s="32"/>
      <c r="AC102" s="32"/>
      <c r="AD102" s="76"/>
    </row>
    <row r="103" spans="1:30" x14ac:dyDescent="0.3">
      <c r="A103" s="52"/>
      <c r="B103" s="52"/>
      <c r="C103" s="52"/>
      <c r="D103" s="55" t="str">
        <f>CONCATENATE("Best plans for ",B61, " assuming annual consumption of ",B85, " kWh")</f>
        <v>Best plans for Wellington assuming annual consumption of 7094 kWh</v>
      </c>
      <c r="E103" s="5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76"/>
      <c r="Z103" s="32"/>
      <c r="AA103" s="32"/>
      <c r="AB103" s="32"/>
      <c r="AC103" s="32"/>
      <c r="AD103" s="76"/>
    </row>
    <row r="104" spans="1:30" x14ac:dyDescent="0.3">
      <c r="A104" s="86" t="s">
        <v>93</v>
      </c>
      <c r="B104" s="86"/>
      <c r="C104" s="86"/>
      <c r="D104" s="5" t="s">
        <v>117</v>
      </c>
      <c r="E104" s="5" t="str">
        <f>E61</f>
        <v>Contact Basic (Low)</v>
      </c>
      <c r="F104" s="5" t="str">
        <f>F61</f>
        <v>Ecotricity Low ecoSAVER (Low)</v>
      </c>
      <c r="G104" s="5" t="str">
        <f>G61</f>
        <v>Ecotricity Low ecoWHOLESALE (Low)</v>
      </c>
      <c r="H104" s="5" t="str">
        <f t="shared" ref="H104:I104" si="126">H61</f>
        <v>Electric Kiwi - Kiwi (Low)</v>
      </c>
      <c r="I104" s="5" t="str">
        <f t="shared" si="126"/>
        <v>Electric Kiwi - MoveMaster (Low)</v>
      </c>
      <c r="J104" s="5" t="str">
        <f>J61</f>
        <v>Flick Energy Flat (Low)</v>
      </c>
      <c r="K104" s="5" t="str">
        <f>K61</f>
        <v>Flick Energy Off Peak (Low)</v>
      </c>
      <c r="L104" s="5" t="str">
        <f>L61</f>
        <v>Frank Energy (Low)</v>
      </c>
      <c r="M104" s="5" t="str">
        <f t="shared" ref="M104:X104" si="127">M61</f>
        <v>Genesis Energy Basic (Low)</v>
      </c>
      <c r="N104" s="5" t="str">
        <f t="shared" si="127"/>
        <v>Genesis Energy Plus (Low)</v>
      </c>
      <c r="O104" s="5" t="str">
        <f t="shared" si="127"/>
        <v>Globug (Low)</v>
      </c>
      <c r="P104" s="5" t="str">
        <f t="shared" si="127"/>
        <v>Mercury Open Term (Low)</v>
      </c>
      <c r="Q104" s="5" t="str">
        <f t="shared" si="127"/>
        <v>Mercury 1 Year Fixed (Low)</v>
      </c>
      <c r="R104" s="5" t="str">
        <f t="shared" si="127"/>
        <v>Meridian 2- year contract (Low)</v>
      </c>
      <c r="S104" s="5" t="str">
        <f t="shared" si="127"/>
        <v>Meridian No Fixed Term (Low)</v>
      </c>
      <c r="T104" s="5" t="str">
        <f t="shared" si="127"/>
        <v>Nova Energy (Low)</v>
      </c>
      <c r="U104" s="5" t="str">
        <f t="shared" si="127"/>
        <v>Octopus Fixed (Low)</v>
      </c>
      <c r="V104" s="5" t="str">
        <f t="shared" si="127"/>
        <v>Octopus Flexi (Low)</v>
      </c>
      <c r="W104" s="5" t="str">
        <f t="shared" si="127"/>
        <v>Powershop (Low)</v>
      </c>
      <c r="X104" s="5" t="str">
        <f t="shared" si="127"/>
        <v>Slingshot (Low)</v>
      </c>
      <c r="Y104" s="76"/>
      <c r="Z104" s="5" t="str">
        <f t="shared" ref="Z104" si="128">Z61</f>
        <v>Contact Broadband Bundle (Low)</v>
      </c>
      <c r="AA104" s="5" t="str">
        <f>AA61</f>
        <v>Mercury Broadband Bundle (Low)</v>
      </c>
      <c r="AB104" s="5" t="str">
        <f>AB61</f>
        <v>2degrees Bundle (Low)</v>
      </c>
      <c r="AC104" s="5" t="str">
        <f>AC61</f>
        <v>Electric Kiwi - Prepay 300 (Low)</v>
      </c>
      <c r="AD104" s="76"/>
    </row>
    <row r="105" spans="1:30" x14ac:dyDescent="0.3">
      <c r="A105" s="86"/>
      <c r="B105" s="86"/>
      <c r="C105" s="86"/>
      <c r="D105" s="5" t="s">
        <v>76</v>
      </c>
      <c r="E105" s="6">
        <f>E83</f>
        <v>2193.7680599999999</v>
      </c>
      <c r="F105" s="6">
        <f t="shared" ref="F105:I105" si="129">F83</f>
        <v>2199.2013545999998</v>
      </c>
      <c r="G105" s="6">
        <f t="shared" si="129"/>
        <v>2120.0269940999997</v>
      </c>
      <c r="H105" s="6">
        <f t="shared" si="129"/>
        <v>2845.8355399999996</v>
      </c>
      <c r="I105" s="6">
        <f t="shared" si="129"/>
        <v>2496.8320220000005</v>
      </c>
      <c r="J105" s="6">
        <f>J83</f>
        <v>1995.5262299999999</v>
      </c>
      <c r="K105" s="6">
        <f>K83</f>
        <v>1995.3304355999999</v>
      </c>
      <c r="L105" s="6">
        <f>L83</f>
        <v>1997.6833999999999</v>
      </c>
      <c r="M105" s="6">
        <f t="shared" ref="M105:X105" si="130">M83</f>
        <v>2046.6319999999998</v>
      </c>
      <c r="N105" s="6">
        <f t="shared" si="130"/>
        <v>2130.5786399999997</v>
      </c>
      <c r="O105" s="6">
        <f t="shared" si="130"/>
        <v>2203.1583999999998</v>
      </c>
      <c r="P105" s="6">
        <f t="shared" si="130"/>
        <v>2184.7941499999997</v>
      </c>
      <c r="Q105" s="6">
        <f t="shared" si="130"/>
        <v>1984.7941499999997</v>
      </c>
      <c r="R105" s="6">
        <f t="shared" si="130"/>
        <v>1994.5838699999999</v>
      </c>
      <c r="S105" s="6">
        <f t="shared" si="130"/>
        <v>2035.42499</v>
      </c>
      <c r="T105" s="6">
        <f t="shared" si="130"/>
        <v>2326.5819280000001</v>
      </c>
      <c r="U105" s="6">
        <f t="shared" si="130"/>
        <v>2223.4635439999997</v>
      </c>
      <c r="V105" s="6">
        <f t="shared" si="130"/>
        <v>2352.687848</v>
      </c>
      <c r="W105" s="6">
        <f t="shared" si="130"/>
        <v>1843.0788000000002</v>
      </c>
      <c r="X105" s="6">
        <f t="shared" si="130"/>
        <v>2672.88382</v>
      </c>
      <c r="Y105" s="78"/>
      <c r="Z105" s="6">
        <f t="shared" ref="Z105" si="131">Z83</f>
        <v>1947.3934400000003</v>
      </c>
      <c r="AA105" s="6">
        <f>AA83</f>
        <v>2184.7941499999997</v>
      </c>
      <c r="AB105" s="6">
        <f>AB83</f>
        <v>2672.88382</v>
      </c>
      <c r="AC105" s="6">
        <f>AC83</f>
        <v>2028.97444</v>
      </c>
      <c r="AD105" s="76"/>
    </row>
    <row r="106" spans="1:30" x14ac:dyDescent="0.3">
      <c r="A106" s="86"/>
      <c r="B106" s="86"/>
      <c r="C106" s="86"/>
      <c r="D106" s="5" t="s">
        <v>77</v>
      </c>
      <c r="E106" s="5" t="str">
        <f>E62</f>
        <v>Open</v>
      </c>
      <c r="F106" s="5" t="str">
        <f t="shared" ref="F106:I106" si="132">F62</f>
        <v>Open (prices fixed for 12 months)</v>
      </c>
      <c r="G106" s="5" t="str">
        <f t="shared" si="132"/>
        <v>Open</v>
      </c>
      <c r="H106" s="5" t="str">
        <f t="shared" si="132"/>
        <v>Open</v>
      </c>
      <c r="I106" s="5" t="str">
        <f t="shared" si="132"/>
        <v>Open</v>
      </c>
      <c r="J106" s="5" t="str">
        <f>J62</f>
        <v>Open</v>
      </c>
      <c r="K106" s="5" t="str">
        <f>K62</f>
        <v>Open</v>
      </c>
      <c r="L106" s="5" t="str">
        <f>L62</f>
        <v>Open</v>
      </c>
      <c r="M106" s="5" t="str">
        <f t="shared" ref="M106:X106" si="133">M62</f>
        <v>Fixed (12 months)</v>
      </c>
      <c r="N106" s="5" t="str">
        <f t="shared" si="133"/>
        <v>Open or Fixed</v>
      </c>
      <c r="O106" s="5" t="str">
        <f t="shared" si="133"/>
        <v>Open</v>
      </c>
      <c r="P106" s="5" t="str">
        <f t="shared" si="133"/>
        <v>Open</v>
      </c>
      <c r="Q106" s="5" t="str">
        <f t="shared" si="133"/>
        <v>Fixed (12 months)</v>
      </c>
      <c r="R106" s="5" t="str">
        <f t="shared" si="133"/>
        <v>Fixed (24 months)</v>
      </c>
      <c r="S106" s="5" t="str">
        <f t="shared" si="133"/>
        <v>Open</v>
      </c>
      <c r="T106" s="5" t="str">
        <f t="shared" si="133"/>
        <v>Open</v>
      </c>
      <c r="U106" s="5" t="str">
        <f t="shared" si="133"/>
        <v>Open (prices fixed for 12 months)</v>
      </c>
      <c r="V106" s="5" t="str">
        <f t="shared" si="133"/>
        <v>Open</v>
      </c>
      <c r="W106" s="5" t="str">
        <f t="shared" si="133"/>
        <v>Open</v>
      </c>
      <c r="X106" s="5" t="str">
        <f t="shared" si="133"/>
        <v>Fixed 12 months</v>
      </c>
      <c r="Y106" s="76"/>
      <c r="Z106" s="5" t="str">
        <f t="shared" ref="Z106" si="134">Z62</f>
        <v>Open</v>
      </c>
      <c r="AA106" s="5" t="str">
        <f>AA62</f>
        <v>Fixed (12 months)</v>
      </c>
      <c r="AB106" s="5" t="str">
        <f>AB62</f>
        <v>Open / Fixed</v>
      </c>
      <c r="AC106" s="5" t="str">
        <f>AC62</f>
        <v>Open</v>
      </c>
      <c r="AD106" s="76"/>
    </row>
    <row r="107" spans="1:30" x14ac:dyDescent="0.3">
      <c r="A107" s="86"/>
      <c r="B107" s="86"/>
      <c r="C107" s="86"/>
      <c r="D107" s="5" t="s">
        <v>118</v>
      </c>
      <c r="E107" s="5" t="str">
        <f>E78</f>
        <v>.</v>
      </c>
      <c r="F107" s="5" t="str">
        <f t="shared" ref="F107:X107" si="135">F78</f>
        <v>.</v>
      </c>
      <c r="G107" s="5" t="str">
        <f t="shared" si="135"/>
        <v>.</v>
      </c>
      <c r="H107" s="5" t="str">
        <f t="shared" si="135"/>
        <v>.</v>
      </c>
      <c r="I107" s="5" t="str">
        <f t="shared" si="135"/>
        <v>.</v>
      </c>
      <c r="J107" s="5" t="str">
        <f t="shared" si="135"/>
        <v>.</v>
      </c>
      <c r="K107" s="5" t="str">
        <f t="shared" si="135"/>
        <v>.</v>
      </c>
      <c r="L107" s="5" t="str">
        <f t="shared" si="135"/>
        <v>.</v>
      </c>
      <c r="M107" s="5" t="str">
        <f t="shared" si="135"/>
        <v>.</v>
      </c>
      <c r="N107" s="5" t="str">
        <f t="shared" si="135"/>
        <v>DISC-03</v>
      </c>
      <c r="O107" s="5" t="str">
        <f t="shared" si="135"/>
        <v>.</v>
      </c>
      <c r="P107" s="5" t="str">
        <f t="shared" si="135"/>
        <v>.</v>
      </c>
      <c r="Q107" s="5" t="str">
        <f t="shared" si="135"/>
        <v>DISC-04</v>
      </c>
      <c r="R107" s="5" t="str">
        <f t="shared" si="135"/>
        <v>DISC-07</v>
      </c>
      <c r="S107" s="5" t="str">
        <f t="shared" si="135"/>
        <v>DISC-10</v>
      </c>
      <c r="T107" s="5" t="str">
        <f t="shared" si="135"/>
        <v>.</v>
      </c>
      <c r="U107" s="5" t="str">
        <f t="shared" si="135"/>
        <v>.</v>
      </c>
      <c r="V107" s="5" t="str">
        <f t="shared" si="135"/>
        <v>.</v>
      </c>
      <c r="W107" s="5" t="str">
        <f t="shared" si="135"/>
        <v>DISC-08</v>
      </c>
      <c r="X107" s="5" t="str">
        <f t="shared" si="135"/>
        <v>BUND-02</v>
      </c>
      <c r="Y107" s="76"/>
      <c r="Z107" s="5" t="str">
        <f t="shared" ref="Z107" si="136">Z78</f>
        <v>BUND-05</v>
      </c>
      <c r="AA107" s="5" t="str">
        <f>AA78</f>
        <v>BUND-04</v>
      </c>
      <c r="AB107" s="5" t="str">
        <f>AB78</f>
        <v>BUND-06</v>
      </c>
      <c r="AC107" s="5" t="str">
        <f>AC78</f>
        <v>BUND-07</v>
      </c>
      <c r="AD107" s="76"/>
    </row>
    <row r="108" spans="1:30" x14ac:dyDescent="0.3">
      <c r="A108" s="98" t="s">
        <v>188</v>
      </c>
      <c r="B108" s="98"/>
      <c r="C108" s="98"/>
      <c r="D108" s="72" t="s">
        <v>195</v>
      </c>
      <c r="E108" s="29">
        <f>VLOOKUP(E61,'Plans terms &amp; discounts'!$A:$G,6,FALSE)</f>
        <v>0</v>
      </c>
      <c r="F108" s="29">
        <f>VLOOKUP(F61,'Plans terms &amp; discounts'!$A:$G,6,FALSE)</f>
        <v>0</v>
      </c>
      <c r="G108" s="29">
        <f>VLOOKUP(G61,'Plans terms &amp; discounts'!$A:$G,6,FALSE)</f>
        <v>0</v>
      </c>
      <c r="H108" s="29">
        <f>VLOOKUP(H61,'Plans terms &amp; discounts'!$A:$G,6,FALSE)</f>
        <v>0</v>
      </c>
      <c r="I108" s="29">
        <f>VLOOKUP(I61,'Plans terms &amp; discounts'!$A:$G,6,FALSE)</f>
        <v>0</v>
      </c>
      <c r="J108" s="29">
        <f>VLOOKUP(J61,'Plans terms &amp; discounts'!$A:$G,6,FALSE)</f>
        <v>0</v>
      </c>
      <c r="K108" s="29">
        <f>VLOOKUP(K61,'Plans terms &amp; discounts'!$A:$G,6,FALSE)</f>
        <v>0</v>
      </c>
      <c r="L108" s="29">
        <f>VLOOKUP(L61,'Plans terms &amp; discounts'!$A:$G,6,FALSE)</f>
        <v>0</v>
      </c>
      <c r="M108" s="29">
        <f>VLOOKUP(M61,'Plans terms &amp; discounts'!$A:$G,6,FALSE)</f>
        <v>0.02</v>
      </c>
      <c r="N108" s="29">
        <f>VLOOKUP(N61,'Plans terms &amp; discounts'!$A:$G,6,FALSE)</f>
        <v>0.03</v>
      </c>
      <c r="O108" s="29">
        <f>VLOOKUP(O61,'Plans terms &amp; discounts'!$A:$G,6,FALSE)</f>
        <v>0</v>
      </c>
      <c r="P108" s="29">
        <f>VLOOKUP(P61,'Plans terms &amp; discounts'!$A:$G,6,FALSE)</f>
        <v>0</v>
      </c>
      <c r="Q108" s="29">
        <f>VLOOKUP(Q61,'Plans terms &amp; discounts'!$A:$G,6,FALSE)</f>
        <v>0</v>
      </c>
      <c r="R108" s="29">
        <f>VLOOKUP(R61,'Plans terms &amp; discounts'!$A:$G,6,FALSE)</f>
        <v>0</v>
      </c>
      <c r="S108" s="29">
        <f>VLOOKUP(S61,'Plans terms &amp; discounts'!$A:$G,6,FALSE)</f>
        <v>0</v>
      </c>
      <c r="T108" s="29">
        <f>VLOOKUP(T61,'Plans terms &amp; discounts'!$A:$G,6,FALSE)</f>
        <v>0</v>
      </c>
      <c r="U108" s="29">
        <f>VLOOKUP(U61,'Plans terms &amp; discounts'!$A:$G,6,FALSE)</f>
        <v>0</v>
      </c>
      <c r="V108" s="29">
        <f>VLOOKUP(V61,'Plans terms &amp; discounts'!$A:$G,6,FALSE)</f>
        <v>0</v>
      </c>
      <c r="W108" s="29">
        <f>VLOOKUP(W61,'Plans terms &amp; discounts'!$A:$G,6,FALSE)</f>
        <v>0</v>
      </c>
      <c r="X108" s="29">
        <f>VLOOKUP(X61,'Plans terms &amp; discounts'!$A:$G,6,FALSE)</f>
        <v>0</v>
      </c>
      <c r="Y108" s="79"/>
      <c r="Z108" s="29">
        <f>VLOOKUP(Z61,'Plans terms &amp; discounts'!$A:$G,6,FALSE)</f>
        <v>0</v>
      </c>
      <c r="AA108" s="29">
        <f>VLOOKUP(AA61,'Plans terms &amp; discounts'!$A:$G,6,FALSE)</f>
        <v>0</v>
      </c>
      <c r="AB108" s="29">
        <f>VLOOKUP(AB61,'Plans terms &amp; discounts'!$A:$G,6,FALSE)</f>
        <v>0</v>
      </c>
      <c r="AC108" s="29">
        <f>VLOOKUP(AC61,'Plans terms &amp; discounts'!$A:$G,6,FALSE)</f>
        <v>0</v>
      </c>
      <c r="AD108" s="76"/>
    </row>
    <row r="109" spans="1:30" x14ac:dyDescent="0.3">
      <c r="A109" s="98"/>
      <c r="B109" s="98"/>
      <c r="C109" s="98"/>
      <c r="D109" s="11" t="s">
        <v>196</v>
      </c>
      <c r="E109" s="11">
        <f>VLOOKUP(E61,'Plans terms &amp; discounts'!$A:$G,7,FALSE)</f>
        <v>0</v>
      </c>
      <c r="F109" s="11">
        <f>VLOOKUP(F61,'Plans terms &amp; discounts'!$A:$G,7,FALSE)</f>
        <v>0</v>
      </c>
      <c r="G109" s="11">
        <f>VLOOKUP(G61,'Plans terms &amp; discounts'!$A:$G,7,FALSE)</f>
        <v>0</v>
      </c>
      <c r="H109" s="11">
        <f>VLOOKUP(H61,'Plans terms &amp; discounts'!$A:$G,7,FALSE)</f>
        <v>0</v>
      </c>
      <c r="I109" s="11">
        <f>VLOOKUP(I61,'Plans terms &amp; discounts'!$A:$G,7,FALSE)</f>
        <v>0</v>
      </c>
      <c r="J109" s="11">
        <f>VLOOKUP(J61,'Plans terms &amp; discounts'!$A:$G,7,FALSE)</f>
        <v>50</v>
      </c>
      <c r="K109" s="11">
        <f>VLOOKUP(K61,'Plans terms &amp; discounts'!$A:$G,7,FALSE)</f>
        <v>50</v>
      </c>
      <c r="L109" s="11">
        <f>VLOOKUP(L61,'Plans terms &amp; discounts'!$A:$G,7,FALSE)</f>
        <v>0</v>
      </c>
      <c r="M109" s="11">
        <f>VLOOKUP(M61,'Plans terms &amp; discounts'!$A:$G,7,FALSE)</f>
        <v>100</v>
      </c>
      <c r="N109" s="11">
        <f>VLOOKUP(N61,'Plans terms &amp; discounts'!$A:$G,7,FALSE)</f>
        <v>0</v>
      </c>
      <c r="O109" s="11">
        <f>VLOOKUP(O61,'Plans terms &amp; discounts'!$A:$G,7,FALSE)</f>
        <v>0</v>
      </c>
      <c r="P109" s="11">
        <f>VLOOKUP(P61,'Plans terms &amp; discounts'!$A:$G,7,FALSE)</f>
        <v>0</v>
      </c>
      <c r="Q109" s="11">
        <f>VLOOKUP(Q61,'Plans terms &amp; discounts'!$A:$G,7,FALSE)</f>
        <v>0</v>
      </c>
      <c r="R109" s="11">
        <f>VLOOKUP(R61,'Plans terms &amp; discounts'!$A:$G,7,FALSE)</f>
        <v>0</v>
      </c>
      <c r="S109" s="11">
        <f>VLOOKUP(S61,'Plans terms &amp; discounts'!$A:$G,7,FALSE)</f>
        <v>0</v>
      </c>
      <c r="T109" s="11">
        <f>VLOOKUP(T61,'Plans terms &amp; discounts'!$A:$G,7,FALSE)</f>
        <v>0</v>
      </c>
      <c r="U109" s="11">
        <f>VLOOKUP(U61,'Plans terms &amp; discounts'!$A:$G,7,FALSE)</f>
        <v>0</v>
      </c>
      <c r="V109" s="11">
        <f>VLOOKUP(V61,'Plans terms &amp; discounts'!$A:$G,7,FALSE)</f>
        <v>0</v>
      </c>
      <c r="W109" s="11">
        <f>VLOOKUP(W61,'Plans terms &amp; discounts'!$A:$G,7,FALSE)</f>
        <v>0</v>
      </c>
      <c r="X109" s="11">
        <f>VLOOKUP(X61,'Plans terms &amp; discounts'!$A:$G,7,FALSE)</f>
        <v>0</v>
      </c>
      <c r="Y109" s="78"/>
      <c r="Z109" s="11">
        <f>VLOOKUP(Z61,'Plans terms &amp; discounts'!$A:$G,7,FALSE)</f>
        <v>0</v>
      </c>
      <c r="AA109" s="11">
        <f>VLOOKUP(AA61,'Plans terms &amp; discounts'!$A:$G,7,FALSE)</f>
        <v>0</v>
      </c>
      <c r="AB109" s="11">
        <f>VLOOKUP(AB61,'Plans terms &amp; discounts'!$A:$G,7,FALSE)</f>
        <v>0</v>
      </c>
      <c r="AC109" s="11">
        <f>VLOOKUP(AC61,'Plans terms &amp; discounts'!$A:$G,7,FALSE)</f>
        <v>0</v>
      </c>
      <c r="AD109" s="76"/>
    </row>
    <row r="110" spans="1:30" x14ac:dyDescent="0.3">
      <c r="A110" s="98"/>
      <c r="B110" s="98"/>
      <c r="C110" s="98"/>
      <c r="D110" s="11" t="s">
        <v>197</v>
      </c>
      <c r="E110" s="11">
        <f t="shared" ref="E110:L110" si="137">E105-(E105*E108)-E109</f>
        <v>2193.7680599999999</v>
      </c>
      <c r="F110" s="11">
        <f t="shared" si="137"/>
        <v>2199.2013545999998</v>
      </c>
      <c r="G110" s="11">
        <f t="shared" si="137"/>
        <v>2120.0269940999997</v>
      </c>
      <c r="H110" s="11">
        <f t="shared" si="137"/>
        <v>2845.8355399999996</v>
      </c>
      <c r="I110" s="11">
        <f t="shared" si="137"/>
        <v>2496.8320220000005</v>
      </c>
      <c r="J110" s="11">
        <f t="shared" si="137"/>
        <v>1945.5262299999999</v>
      </c>
      <c r="K110" s="11">
        <f t="shared" si="137"/>
        <v>1945.3304355999999</v>
      </c>
      <c r="L110" s="11">
        <f t="shared" si="137"/>
        <v>1997.6833999999999</v>
      </c>
      <c r="M110" s="11">
        <f>M105-(M105*M108)-M109</f>
        <v>1905.6993599999998</v>
      </c>
      <c r="N110" s="11">
        <f>N105-(N105*N108)-N109</f>
        <v>2066.6612807999995</v>
      </c>
      <c r="O110" s="11">
        <f t="shared" ref="O110:AB110" si="138">O105-(O105*O108)-O109</f>
        <v>2203.1583999999998</v>
      </c>
      <c r="P110" s="11">
        <f t="shared" si="138"/>
        <v>2184.7941499999997</v>
      </c>
      <c r="Q110" s="11">
        <f t="shared" si="138"/>
        <v>1984.7941499999997</v>
      </c>
      <c r="R110" s="11">
        <f t="shared" si="138"/>
        <v>1994.5838699999999</v>
      </c>
      <c r="S110" s="11">
        <f t="shared" si="138"/>
        <v>2035.42499</v>
      </c>
      <c r="T110" s="11">
        <f t="shared" si="138"/>
        <v>2326.5819280000001</v>
      </c>
      <c r="U110" s="11">
        <f t="shared" si="138"/>
        <v>2223.4635439999997</v>
      </c>
      <c r="V110" s="11">
        <f t="shared" si="138"/>
        <v>2352.687848</v>
      </c>
      <c r="W110" s="11">
        <f t="shared" si="138"/>
        <v>1843.0788000000002</v>
      </c>
      <c r="X110" s="11">
        <f t="shared" si="138"/>
        <v>2672.88382</v>
      </c>
      <c r="Y110" s="78"/>
      <c r="Z110" s="11">
        <f t="shared" si="138"/>
        <v>1947.3934400000003</v>
      </c>
      <c r="AA110" s="11">
        <f t="shared" si="138"/>
        <v>2184.7941499999997</v>
      </c>
      <c r="AB110" s="11">
        <f t="shared" si="138"/>
        <v>2672.88382</v>
      </c>
      <c r="AC110" s="11">
        <f>AC105-(AC105*AC108)-AC109</f>
        <v>2028.97444</v>
      </c>
      <c r="AD110" s="76"/>
    </row>
  </sheetData>
  <mergeCells count="27">
    <mergeCell ref="B1:C1"/>
    <mergeCell ref="A2:A18"/>
    <mergeCell ref="B2:C3"/>
    <mergeCell ref="B4:C6"/>
    <mergeCell ref="C8:C14"/>
    <mergeCell ref="C15:C18"/>
    <mergeCell ref="A20:A23"/>
    <mergeCell ref="A25:A41"/>
    <mergeCell ref="C25:C26"/>
    <mergeCell ref="C27:C34"/>
    <mergeCell ref="C35:C36"/>
    <mergeCell ref="C37:C41"/>
    <mergeCell ref="A44:C47"/>
    <mergeCell ref="A62:A78"/>
    <mergeCell ref="B62:C63"/>
    <mergeCell ref="B64:C66"/>
    <mergeCell ref="C68:C74"/>
    <mergeCell ref="C75:C78"/>
    <mergeCell ref="A48:C50"/>
    <mergeCell ref="A108:C110"/>
    <mergeCell ref="A104:C107"/>
    <mergeCell ref="A80:A83"/>
    <mergeCell ref="A85:A101"/>
    <mergeCell ref="C85:C86"/>
    <mergeCell ref="C87:C94"/>
    <mergeCell ref="C95:C96"/>
    <mergeCell ref="C97:C101"/>
  </mergeCells>
  <dataValidations count="1">
    <dataValidation type="list" allowBlank="1" showInputMessage="1" showErrorMessage="1" sqref="F63:AC63 F3:AC3" xr:uid="{273E55F8-00AB-40A6-A452-BE370BD1F71C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75F660-2C7A-4B80-A7CD-F43DB24BC2B1}">
          <x14:formula1>
            <xm:f>dropdowns!$B$1:$B$3</xm:f>
          </x14:formula1>
          <xm:sqref>E3 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5788-8A20-439D-8A5B-76DB1B6A6601}">
  <sheetPr>
    <tabColor theme="7" tint="0.59999389629810485"/>
  </sheetPr>
  <dimension ref="A1:AC112"/>
  <sheetViews>
    <sheetView zoomScale="60" zoomScaleNormal="60" workbookViewId="0">
      <pane xSplit="4" ySplit="1" topLeftCell="E2" activePane="bottomRight" state="frozen"/>
      <selection activeCell="Y32" sqref="Y32"/>
      <selection pane="topRight" activeCell="Y32" sqref="Y32"/>
      <selection pane="bottomLeft" activeCell="Y32" sqref="Y32"/>
      <selection pane="bottomRight" activeCell="Y1" sqref="Y1:Y104857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6640625" customWidth="1"/>
    <col min="5" max="5" width="30.33203125" bestFit="1" customWidth="1"/>
    <col min="6" max="25" width="27.88671875" customWidth="1"/>
    <col min="26" max="26" width="32.6640625" bestFit="1" customWidth="1"/>
    <col min="27" max="28" width="27.88671875" customWidth="1"/>
    <col min="29" max="29" width="31.6640625" customWidth="1"/>
    <col min="30" max="30" width="20.44140625" customWidth="1"/>
  </cols>
  <sheetData>
    <row r="1" spans="1:29" x14ac:dyDescent="0.3">
      <c r="A1" s="4"/>
      <c r="B1" s="91" t="s">
        <v>139</v>
      </c>
      <c r="C1" s="91"/>
      <c r="D1" s="4"/>
      <c r="E1" s="23" t="s">
        <v>0</v>
      </c>
      <c r="F1" s="40" t="s">
        <v>206</v>
      </c>
      <c r="G1" s="40" t="s">
        <v>205</v>
      </c>
      <c r="H1" s="23" t="s">
        <v>63</v>
      </c>
      <c r="I1" s="23" t="s">
        <v>65</v>
      </c>
      <c r="J1" s="23" t="s">
        <v>66</v>
      </c>
      <c r="K1" s="23" t="s">
        <v>1</v>
      </c>
      <c r="L1" s="23" t="s">
        <v>67</v>
      </c>
      <c r="M1" s="23" t="s">
        <v>68</v>
      </c>
      <c r="N1" s="23" t="s">
        <v>41</v>
      </c>
      <c r="O1" s="23" t="s">
        <v>69</v>
      </c>
      <c r="P1" t="s">
        <v>170</v>
      </c>
      <c r="Q1" t="s">
        <v>172</v>
      </c>
      <c r="R1" s="23" t="s">
        <v>99</v>
      </c>
      <c r="S1" s="23" t="s">
        <v>98</v>
      </c>
      <c r="T1" s="23" t="s">
        <v>70</v>
      </c>
      <c r="U1" s="23" t="s">
        <v>74</v>
      </c>
      <c r="V1" s="23" t="s">
        <v>105</v>
      </c>
      <c r="W1" s="23" t="s">
        <v>71</v>
      </c>
      <c r="X1" s="23" t="s">
        <v>75</v>
      </c>
      <c r="Y1" s="76"/>
      <c r="Z1" s="60" t="s">
        <v>176</v>
      </c>
      <c r="AA1" t="s">
        <v>178</v>
      </c>
      <c r="AB1" s="23" t="s">
        <v>184</v>
      </c>
      <c r="AC1" s="23" t="s">
        <v>190</v>
      </c>
    </row>
    <row r="2" spans="1:29" ht="15.6" x14ac:dyDescent="0.3">
      <c r="A2" s="87" t="s">
        <v>84</v>
      </c>
      <c r="B2" s="88" t="s">
        <v>92</v>
      </c>
      <c r="C2" s="88"/>
      <c r="D2" s="1" t="s">
        <v>94</v>
      </c>
      <c r="E2" s="30" t="str">
        <f>VLOOKUP(E1,'Plans terms &amp; discounts'!$A:$B,2,FALSE)</f>
        <v>Open</v>
      </c>
      <c r="F2" s="30" t="str">
        <f>VLOOKUP(F1,'Plans terms &amp; discounts'!$A:$B,2,FALSE)</f>
        <v>Open (prices fixed for 12 months)</v>
      </c>
      <c r="G2" s="30" t="str">
        <f>VLOOKUP(G1,'Plans terms &amp; discounts'!$A:$B,2,FALSE)</f>
        <v>Open</v>
      </c>
      <c r="H2" s="30" t="str">
        <f>VLOOKUP(H1,'Plans terms &amp; discounts'!$A:$B,2,FALSE)</f>
        <v>Open</v>
      </c>
      <c r="I2" s="30" t="str">
        <f>VLOOKUP(I1,'Plans terms &amp; discounts'!$A:$B,2,FALSE)</f>
        <v>Open</v>
      </c>
      <c r="J2" s="30" t="str">
        <f>VLOOKUP(J1,'Plans terms &amp; discounts'!$A:$B,2,FALSE)</f>
        <v>Open</v>
      </c>
      <c r="K2" s="30" t="str">
        <f>VLOOKUP(K1,'Plans terms &amp; discounts'!$A:$B,2,FALSE)</f>
        <v>Open</v>
      </c>
      <c r="L2" s="30" t="str">
        <f>VLOOKUP(L1,'Plans terms &amp; discounts'!$A:$B,2,FALSE)</f>
        <v>Open</v>
      </c>
      <c r="M2" s="30" t="str">
        <f>VLOOKUP(M1,'Plans terms &amp; discounts'!$A:$B,2,FALSE)</f>
        <v>Fixed (12 months)</v>
      </c>
      <c r="N2" s="30" t="str">
        <f>VLOOKUP(N1,'Plans terms &amp; discounts'!$A:$B,2,FALSE)</f>
        <v>Open or Fixed</v>
      </c>
      <c r="O2" s="30" t="str">
        <f>VLOOKUP(O1,'Plans terms &amp; discounts'!$A:$B,2,FALSE)</f>
        <v>Open</v>
      </c>
      <c r="P2" s="30" t="str">
        <f>VLOOKUP(P1,'Plans terms &amp; discounts'!$A:$B,2,FALSE)</f>
        <v>Open</v>
      </c>
      <c r="Q2" s="30" t="str">
        <f>VLOOKUP(Q1,'Plans terms &amp; discounts'!$A:$B,2,FALSE)</f>
        <v>Fixed (12 months)</v>
      </c>
      <c r="R2" s="30" t="str">
        <f>VLOOKUP(R1,'Plans terms &amp; discounts'!$A:$B,2,FALSE)</f>
        <v>Fixed (24 months)</v>
      </c>
      <c r="S2" s="30" t="str">
        <f>VLOOKUP(S1,'Plans terms &amp; discounts'!$A:$B,2,FALSE)</f>
        <v>Open</v>
      </c>
      <c r="T2" s="30" t="str">
        <f>VLOOKUP(T1,'Plans terms &amp; discounts'!$A:$B,2,FALSE)</f>
        <v>Open</v>
      </c>
      <c r="U2" s="30" t="str">
        <f>VLOOKUP(U1,'Plans terms &amp; discounts'!$A:$B,2,FALSE)</f>
        <v>Open (prices fixed for 12 months)</v>
      </c>
      <c r="V2" s="30" t="str">
        <f>VLOOKUP(V1,'Plans terms &amp; discounts'!$A:$B,2,FALSE)</f>
        <v>Open</v>
      </c>
      <c r="W2" s="30" t="str">
        <f>VLOOKUP(W1,'Plans terms &amp; discounts'!$A:$B,2,FALSE)</f>
        <v>Open</v>
      </c>
      <c r="X2" s="30" t="str">
        <f>VLOOKUP(X1,'Plans terms &amp; discounts'!$A:$B,2,FALSE)</f>
        <v>Fixed 12 months</v>
      </c>
      <c r="Y2" s="76"/>
      <c r="Z2" s="30" t="str">
        <f>VLOOKUP(Z1,'Plans terms &amp; discounts'!$A:$B,2,FALSE)</f>
        <v>Open</v>
      </c>
      <c r="AA2" s="30" t="str">
        <f>VLOOKUP(AA1,'Plans terms &amp; discounts'!$A:$B,2,FALSE)</f>
        <v>Fixed (12 months)</v>
      </c>
      <c r="AB2" s="30" t="str">
        <f>VLOOKUP(AB1,'Plans terms &amp; discounts'!$A:$B,2,FALSE)</f>
        <v>Open / Fixed</v>
      </c>
      <c r="AC2" s="30" t="str">
        <f>VLOOKUP(AC1,'Plans terms &amp; discounts'!$A:$B,2,FALSE)</f>
        <v>Open</v>
      </c>
    </row>
    <row r="3" spans="1:29" ht="15.6" x14ac:dyDescent="0.3">
      <c r="A3" s="87"/>
      <c r="B3" s="88"/>
      <c r="C3" s="88"/>
      <c r="D3" s="1" t="s">
        <v>3</v>
      </c>
      <c r="E3" s="30" t="s">
        <v>96</v>
      </c>
      <c r="F3" s="30" t="s">
        <v>4</v>
      </c>
      <c r="G3" s="30" t="s">
        <v>4</v>
      </c>
      <c r="H3" s="30" t="s">
        <v>96</v>
      </c>
      <c r="I3" s="30" t="s">
        <v>95</v>
      </c>
      <c r="J3" s="30" t="s">
        <v>96</v>
      </c>
      <c r="K3" s="30" t="s">
        <v>4</v>
      </c>
      <c r="L3" s="30" t="s">
        <v>96</v>
      </c>
      <c r="M3" s="30" t="s">
        <v>96</v>
      </c>
      <c r="N3" s="30" t="s">
        <v>96</v>
      </c>
      <c r="O3" s="30" t="s">
        <v>96</v>
      </c>
      <c r="P3" s="30" t="s">
        <v>96</v>
      </c>
      <c r="Q3" s="30" t="s">
        <v>96</v>
      </c>
      <c r="R3" s="30" t="s">
        <v>96</v>
      </c>
      <c r="S3" s="30" t="s">
        <v>96</v>
      </c>
      <c r="T3" s="30" t="s">
        <v>96</v>
      </c>
      <c r="U3" s="30" t="s">
        <v>95</v>
      </c>
      <c r="V3" s="30" t="s">
        <v>95</v>
      </c>
      <c r="W3" s="30" t="s">
        <v>96</v>
      </c>
      <c r="X3" s="30" t="s">
        <v>96</v>
      </c>
      <c r="Y3" s="76"/>
      <c r="Z3" s="30" t="s">
        <v>96</v>
      </c>
      <c r="AA3" s="30" t="s">
        <v>96</v>
      </c>
      <c r="AB3" s="30" t="s">
        <v>96</v>
      </c>
      <c r="AC3" s="30" t="s">
        <v>96</v>
      </c>
    </row>
    <row r="4" spans="1:29" ht="15.75" customHeight="1" x14ac:dyDescent="0.3">
      <c r="A4" s="87"/>
      <c r="B4" s="97" t="s">
        <v>97</v>
      </c>
      <c r="C4" s="97"/>
      <c r="D4" s="53" t="s">
        <v>30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9">
        <v>1.5187999999999999</v>
      </c>
      <c r="P4" s="48"/>
      <c r="Q4" s="48"/>
      <c r="R4" s="48"/>
      <c r="S4" s="48"/>
      <c r="T4" s="48"/>
      <c r="U4" s="48"/>
      <c r="V4" s="48"/>
      <c r="W4" s="49">
        <v>1.38</v>
      </c>
      <c r="X4" s="48"/>
      <c r="Y4" s="77"/>
      <c r="Z4" s="48"/>
      <c r="AA4" s="48"/>
      <c r="AB4" s="48"/>
      <c r="AC4" s="48"/>
    </row>
    <row r="5" spans="1:29" ht="15.6" x14ac:dyDescent="0.3">
      <c r="A5" s="87"/>
      <c r="B5" s="97"/>
      <c r="C5" s="97"/>
      <c r="D5" s="53" t="s">
        <v>31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8"/>
      <c r="Q5" s="48"/>
      <c r="R5" s="48"/>
      <c r="S5" s="48"/>
      <c r="T5" s="48"/>
      <c r="U5" s="48"/>
      <c r="V5" s="48"/>
      <c r="W5" s="49"/>
      <c r="X5" s="48"/>
      <c r="Y5" s="77"/>
      <c r="Z5" s="48"/>
      <c r="AA5" s="48"/>
      <c r="AB5" s="48"/>
      <c r="AC5" s="48"/>
    </row>
    <row r="6" spans="1:29" ht="15.6" x14ac:dyDescent="0.3">
      <c r="A6" s="87"/>
      <c r="B6" s="97"/>
      <c r="C6" s="97"/>
      <c r="D6" s="54" t="s">
        <v>32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>
        <v>0.23960000000000001</v>
      </c>
      <c r="P6" s="48"/>
      <c r="Q6" s="48"/>
      <c r="R6" s="48"/>
      <c r="S6" s="48"/>
      <c r="T6" s="48"/>
      <c r="U6" s="48"/>
      <c r="V6" s="48"/>
      <c r="W6" s="49">
        <v>0.22420000000000001</v>
      </c>
      <c r="X6" s="48"/>
      <c r="Y6" s="77"/>
      <c r="Z6" s="48"/>
      <c r="AA6" s="48"/>
      <c r="AB6" s="48"/>
      <c r="AC6" s="48"/>
    </row>
    <row r="7" spans="1:29" ht="15.6" x14ac:dyDescent="0.3">
      <c r="A7" s="87"/>
      <c r="B7" s="23"/>
      <c r="C7" s="25" t="s">
        <v>35</v>
      </c>
      <c r="D7" s="2" t="s">
        <v>6</v>
      </c>
      <c r="E7" s="31">
        <v>1.1819999999999999</v>
      </c>
      <c r="F7" s="31">
        <v>1.27</v>
      </c>
      <c r="G7" s="31">
        <v>1.27</v>
      </c>
      <c r="H7" s="31">
        <v>0.87</v>
      </c>
      <c r="I7" s="31">
        <v>0.87</v>
      </c>
      <c r="J7" s="31">
        <v>1.35</v>
      </c>
      <c r="K7" s="31">
        <v>1.35</v>
      </c>
      <c r="L7" s="31">
        <v>0.6</v>
      </c>
      <c r="M7" s="31">
        <v>0.73</v>
      </c>
      <c r="N7" s="31">
        <v>0.83</v>
      </c>
      <c r="O7" s="31">
        <f>O4/O26</f>
        <v>1.320695652173913</v>
      </c>
      <c r="P7" s="31">
        <v>1.35</v>
      </c>
      <c r="Q7" s="31">
        <v>1.35</v>
      </c>
      <c r="R7" s="31">
        <v>1.0448</v>
      </c>
      <c r="S7" s="31">
        <v>1.0282</v>
      </c>
      <c r="T7" s="31">
        <v>1.44356</v>
      </c>
      <c r="U7" s="31">
        <v>1.2488999999999999</v>
      </c>
      <c r="V7" s="31">
        <v>1.2488999999999999</v>
      </c>
      <c r="W7" s="31">
        <f>W4/W26</f>
        <v>1.2</v>
      </c>
      <c r="X7" s="31">
        <v>0.97219999999999995</v>
      </c>
      <c r="Y7" s="77"/>
      <c r="Z7" s="31">
        <v>1.1919999999999999</v>
      </c>
      <c r="AA7" s="31">
        <v>1.35</v>
      </c>
      <c r="AB7" s="31">
        <v>0.97219999999999995</v>
      </c>
      <c r="AC7" s="31">
        <v>1.01</v>
      </c>
    </row>
    <row r="8" spans="1:29" ht="15.6" x14ac:dyDescent="0.3">
      <c r="A8" s="87"/>
      <c r="B8" s="23"/>
      <c r="C8" s="90" t="s">
        <v>7</v>
      </c>
      <c r="D8" s="2" t="s">
        <v>8</v>
      </c>
      <c r="E8" s="31">
        <v>1.6000000000000001E-3</v>
      </c>
      <c r="F8" s="31"/>
      <c r="G8" s="31"/>
      <c r="H8" s="31"/>
      <c r="I8" s="31"/>
      <c r="J8" s="31"/>
      <c r="K8" s="31"/>
      <c r="L8" s="31"/>
      <c r="M8" s="31"/>
      <c r="N8" s="31"/>
      <c r="O8" s="31">
        <f>O5/O26</f>
        <v>0</v>
      </c>
      <c r="P8" s="31"/>
      <c r="Q8" s="31"/>
      <c r="R8" s="31"/>
      <c r="S8" s="31"/>
      <c r="T8" s="31">
        <v>1.9E-3</v>
      </c>
      <c r="U8" s="31"/>
      <c r="V8" s="31"/>
      <c r="W8" s="31">
        <f>W5/W26</f>
        <v>0</v>
      </c>
      <c r="X8" s="31"/>
      <c r="Y8" s="77"/>
      <c r="Z8" s="31">
        <v>1.4E-3</v>
      </c>
      <c r="AA8" s="31"/>
      <c r="AB8" s="31"/>
      <c r="AC8" s="31"/>
    </row>
    <row r="9" spans="1:29" ht="15.75" customHeight="1" x14ac:dyDescent="0.3">
      <c r="A9" s="87"/>
      <c r="B9" s="23"/>
      <c r="C9" s="90"/>
      <c r="D9" s="1" t="s">
        <v>9</v>
      </c>
      <c r="E9" s="31">
        <v>0.20599999999999999</v>
      </c>
      <c r="F9" s="31"/>
      <c r="G9" s="31"/>
      <c r="H9" s="31">
        <v>0.28749999999999998</v>
      </c>
      <c r="I9" s="31"/>
      <c r="J9" s="31">
        <v>0.184</v>
      </c>
      <c r="K9" s="31"/>
      <c r="L9" s="31">
        <v>0.2</v>
      </c>
      <c r="M9" s="31">
        <v>0.23</v>
      </c>
      <c r="N9" s="31">
        <v>0.26</v>
      </c>
      <c r="O9" s="31">
        <f>O6/O26</f>
        <v>0.20834782608695654</v>
      </c>
      <c r="P9" s="31">
        <v>0.21029999999999999</v>
      </c>
      <c r="Q9" s="31">
        <v>0.21029999999999999</v>
      </c>
      <c r="R9" s="31">
        <v>0.2281</v>
      </c>
      <c r="S9" s="31">
        <v>0.2238</v>
      </c>
      <c r="T9" s="31">
        <v>0.21038999999999999</v>
      </c>
      <c r="U9" s="31"/>
      <c r="V9" s="31"/>
      <c r="W9" s="31">
        <f>W6/W26</f>
        <v>0.19495652173913045</v>
      </c>
      <c r="X9" s="31">
        <v>0.28649999999999998</v>
      </c>
      <c r="Y9" s="77"/>
      <c r="Z9" s="31">
        <v>0.20699999999999999</v>
      </c>
      <c r="AA9" s="31">
        <v>0.21029999999999999</v>
      </c>
      <c r="AB9" s="31">
        <v>0.28649999999999998</v>
      </c>
      <c r="AC9" s="31">
        <v>0.1757</v>
      </c>
    </row>
    <row r="10" spans="1:29" ht="15.6" x14ac:dyDescent="0.3">
      <c r="A10" s="87"/>
      <c r="B10" s="3">
        <v>0.46</v>
      </c>
      <c r="C10" s="90"/>
      <c r="D10" s="35" t="s">
        <v>10</v>
      </c>
      <c r="E10" s="19"/>
      <c r="F10" s="19">
        <v>0.27800000000000002</v>
      </c>
      <c r="G10" s="19">
        <v>0.24890000000000001</v>
      </c>
      <c r="H10" s="19"/>
      <c r="I10" s="19"/>
      <c r="J10" s="19"/>
      <c r="K10" s="19">
        <v>0.2616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77"/>
      <c r="Z10" s="19"/>
      <c r="AA10" s="19"/>
      <c r="AB10" s="19"/>
      <c r="AC10" s="19"/>
    </row>
    <row r="11" spans="1:29" ht="15.6" x14ac:dyDescent="0.3">
      <c r="A11" s="87"/>
      <c r="B11" s="3">
        <v>0.54</v>
      </c>
      <c r="C11" s="90"/>
      <c r="D11" s="35" t="s">
        <v>11</v>
      </c>
      <c r="E11" s="19"/>
      <c r="F11" s="19">
        <v>0.16270000000000001</v>
      </c>
      <c r="G11" s="19">
        <v>0.16159999999999999</v>
      </c>
      <c r="H11" s="19"/>
      <c r="I11" s="19"/>
      <c r="J11" s="19"/>
      <c r="K11" s="19">
        <v>0.12540000000000001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77"/>
      <c r="Z11" s="19"/>
      <c r="AA11" s="19"/>
      <c r="AB11" s="19"/>
      <c r="AC11" s="19"/>
    </row>
    <row r="12" spans="1:29" x14ac:dyDescent="0.3">
      <c r="A12" s="87"/>
      <c r="B12" s="3">
        <v>0.4</v>
      </c>
      <c r="C12" s="90"/>
      <c r="D12" s="36" t="s">
        <v>12</v>
      </c>
      <c r="E12" s="31"/>
      <c r="F12" s="31"/>
      <c r="G12" s="31"/>
      <c r="H12" s="31"/>
      <c r="I12" s="31">
        <v>0.33329999999999999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>
        <v>0.25990000000000002</v>
      </c>
      <c r="V12" s="31">
        <v>0.27560000000000001</v>
      </c>
      <c r="W12" s="31"/>
      <c r="X12" s="31"/>
      <c r="Y12" s="77"/>
      <c r="Z12" s="31"/>
      <c r="AA12" s="31"/>
      <c r="AB12" s="31"/>
      <c r="AC12" s="31"/>
    </row>
    <row r="13" spans="1:29" ht="15.6" x14ac:dyDescent="0.3">
      <c r="A13" s="87"/>
      <c r="B13" s="3">
        <v>0.4</v>
      </c>
      <c r="C13" s="90"/>
      <c r="D13" s="37" t="s">
        <v>13</v>
      </c>
      <c r="E13" s="31"/>
      <c r="F13" s="31"/>
      <c r="G13" s="31"/>
      <c r="H13" s="31"/>
      <c r="I13" s="31">
        <v>0.23330000000000001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>
        <v>0.2099</v>
      </c>
      <c r="V13" s="31">
        <v>0.22559999999999999</v>
      </c>
      <c r="W13" s="31"/>
      <c r="X13" s="31"/>
      <c r="Y13" s="77"/>
      <c r="Z13" s="31"/>
      <c r="AA13" s="31"/>
      <c r="AB13" s="31"/>
      <c r="AC13" s="31"/>
    </row>
    <row r="14" spans="1:29" ht="15.6" x14ac:dyDescent="0.3">
      <c r="A14" s="87"/>
      <c r="B14" s="3">
        <v>0.2</v>
      </c>
      <c r="C14" s="90"/>
      <c r="D14" s="37" t="s">
        <v>14</v>
      </c>
      <c r="E14" s="31"/>
      <c r="F14" s="31"/>
      <c r="G14" s="31"/>
      <c r="H14" s="31"/>
      <c r="I14" s="31">
        <v>0.16669999999999999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>
        <v>0.13</v>
      </c>
      <c r="V14" s="31">
        <v>0.13780000000000001</v>
      </c>
      <c r="W14" s="31"/>
      <c r="X14" s="31"/>
      <c r="Y14" s="77"/>
      <c r="Z14" s="31"/>
      <c r="AA14" s="31"/>
      <c r="AB14" s="31"/>
      <c r="AC14" s="31"/>
    </row>
    <row r="15" spans="1:29" x14ac:dyDescent="0.3">
      <c r="A15" s="87"/>
      <c r="B15" s="24"/>
      <c r="C15" s="84" t="s">
        <v>91</v>
      </c>
      <c r="D15" s="43" t="s">
        <v>15</v>
      </c>
      <c r="E15" s="17"/>
      <c r="F15" s="17"/>
      <c r="G15" s="17"/>
      <c r="H15" s="17"/>
      <c r="I15" s="17"/>
      <c r="J15" s="17"/>
      <c r="K15" s="17"/>
      <c r="L15" s="17"/>
      <c r="M15" s="17"/>
      <c r="N15" s="17">
        <v>100</v>
      </c>
      <c r="O15" s="17"/>
      <c r="P15" s="17"/>
      <c r="Q15" s="17">
        <v>200</v>
      </c>
      <c r="R15" s="17">
        <v>200</v>
      </c>
      <c r="S15" s="17">
        <v>120</v>
      </c>
      <c r="T15" s="17"/>
      <c r="U15" s="17"/>
      <c r="V15" s="17"/>
      <c r="W15" s="17">
        <v>150</v>
      </c>
      <c r="X15" s="17"/>
      <c r="Y15" s="78"/>
      <c r="Z15" s="17"/>
      <c r="AA15" s="17"/>
      <c r="AB15" s="17"/>
      <c r="AC15" s="17"/>
    </row>
    <row r="16" spans="1:29" x14ac:dyDescent="0.3">
      <c r="A16" s="87"/>
      <c r="B16" s="24"/>
      <c r="C16" s="84"/>
      <c r="D16" s="3" t="s">
        <v>16</v>
      </c>
      <c r="E16" s="50"/>
      <c r="F16" s="50"/>
      <c r="G16" s="50"/>
      <c r="H16" s="50"/>
      <c r="I16" s="50"/>
      <c r="J16" s="50"/>
      <c r="K16" s="48"/>
      <c r="L16" s="48"/>
      <c r="M16" s="48"/>
      <c r="N16" s="50">
        <v>0.06</v>
      </c>
      <c r="O16" s="50"/>
      <c r="P16" s="51"/>
      <c r="Q16" s="51"/>
      <c r="R16" s="50"/>
      <c r="S16" s="50"/>
      <c r="T16" s="50"/>
      <c r="U16" s="16"/>
      <c r="V16" s="16"/>
      <c r="W16" s="50"/>
      <c r="X16" s="50"/>
      <c r="Y16" s="79"/>
      <c r="Z16" s="50"/>
      <c r="AA16" s="50"/>
      <c r="AB16" s="50"/>
      <c r="AC16" s="50"/>
    </row>
    <row r="17" spans="1:29" x14ac:dyDescent="0.3">
      <c r="A17" s="87"/>
      <c r="B17" s="24"/>
      <c r="C17" s="84"/>
      <c r="D17" s="3" t="s">
        <v>17</v>
      </c>
      <c r="E17" s="16">
        <f>VLOOKUP(E1,'Plans terms &amp; discounts'!$A:$E,5,0)</f>
        <v>0</v>
      </c>
      <c r="F17" s="16" t="str">
        <f>VLOOKUP(F1,'Plans terms &amp; discounts'!$A:$E,5,0)</f>
        <v>.</v>
      </c>
      <c r="G17" s="16" t="str">
        <f>VLOOKUP(G1,'Plans terms &amp; discounts'!$A:$E,5,0)</f>
        <v>.</v>
      </c>
      <c r="H17" s="16" t="str">
        <f>VLOOKUP(H1,'Plans terms &amp; discounts'!$A:$E,5,0)</f>
        <v>.</v>
      </c>
      <c r="I17" s="16" t="str">
        <f>VLOOKUP(I1,'Plans terms &amp; discounts'!$A:$E,5,0)</f>
        <v>.</v>
      </c>
      <c r="J17" s="16" t="str">
        <f>VLOOKUP(J1,'Plans terms &amp; discounts'!$A:$E,5,0)</f>
        <v>.</v>
      </c>
      <c r="K17" s="16" t="str">
        <f>VLOOKUP(K1,'Plans terms &amp; discounts'!$A:$E,5,0)</f>
        <v>.</v>
      </c>
      <c r="L17" s="16" t="str">
        <f>VLOOKUP(L1,'Plans terms &amp; discounts'!$A:$E,5,0)</f>
        <v>.</v>
      </c>
      <c r="M17" s="16" t="str">
        <f>VLOOKUP(M1,'Plans terms &amp; discounts'!$A:$E,5,0)</f>
        <v>.</v>
      </c>
      <c r="N17" s="16" t="str">
        <f>VLOOKUP(N1,'Plans terms &amp; discounts'!$A:$E,5,0)</f>
        <v xml:space="preserve"> 2% Direct Debit, 1%eBilling, 3% fixed term + $100 on 12 month sign up, free Power Shout hours</v>
      </c>
      <c r="O17" s="16" t="str">
        <f>VLOOKUP(O1,'Plans terms &amp; discounts'!$A:$E,5,0)</f>
        <v>.</v>
      </c>
      <c r="P17" s="16" t="str">
        <f>VLOOKUP(P1,'Plans terms &amp; discounts'!$A:$E,5,0)</f>
        <v>.</v>
      </c>
      <c r="Q17" s="16" t="str">
        <f>VLOOKUP(Q1,'Plans terms &amp; discounts'!$A:$E,5,0)</f>
        <v>$200 account credit, prices fixed for 1 year, $150 Termination Fee applies</v>
      </c>
      <c r="R17" s="16" t="str">
        <f>VLOOKUP(R1,'Plans terms &amp; discounts'!$A:$E,5,0)</f>
        <v>$200 credit upon joining, prices fixed for 24 months</v>
      </c>
      <c r="S17" s="16" t="str">
        <f>VLOOKUP(S1,'Plans terms &amp; discounts'!$A:$E,5,0)</f>
        <v>$10 monthly credit, variable rates during the year, open contract</v>
      </c>
      <c r="T17" s="16" t="str">
        <f>VLOOKUP(T1,'Plans terms &amp; discounts'!$A:$E,5,0)</f>
        <v>.</v>
      </c>
      <c r="U17" s="16" t="str">
        <f>VLOOKUP(U1,'Plans terms &amp; discounts'!$A:$E,5,0)</f>
        <v>.</v>
      </c>
      <c r="V17" s="16" t="str">
        <f>VLOOKUP(V1,'Plans terms &amp; discounts'!$A:$E,5,0)</f>
        <v>.</v>
      </c>
      <c r="W17" s="16" t="str">
        <f>VLOOKUP(W1,'Plans terms &amp; discounts'!$A:$E,5,0)</f>
        <v>$150 credit for new customers upon online signup</v>
      </c>
      <c r="X17" s="16" t="str">
        <f>VLOOKUP(X1,'Plans terms &amp; discounts'!$A:$E,5,0)</f>
        <v>$20 off Broadband per month for 12 months, $250 sign up bonus (Only for new customers taking out Unlimited broadband and Power bundle on a 12 month plan)</v>
      </c>
      <c r="Y17" s="76"/>
      <c r="Z17" s="16" t="str">
        <f>VLOOKUP(Z1,'Plans terms &amp; discounts'!$A:$E,5,0)</f>
        <v xml:space="preserve">Special discounted energy and broadband prices (4G 300 GB for $65, Fast Fibre for $80)  </v>
      </c>
      <c r="AA17" s="16" t="str">
        <f>VLOOKUP(AA1,'Plans terms &amp; discounts'!$A:$E,5,0)</f>
        <v>$50 account credit, prices fixed for 1 year, 6 months free broadband, 3 months free mobile</v>
      </c>
      <c r="AB17" s="16" t="str">
        <f>VLOOKUP(AB1,'Plans terms &amp; discounts'!$A:$E,5,0)</f>
        <v>Only available when taking out selected broadband plans with 2degrees. $20 off broadband price per month.</v>
      </c>
      <c r="AC17" s="16" t="str">
        <f>VLOOKUP(AC1,'Plans terms &amp; discounts'!$A:$E,5,0)</f>
        <v>Must be bundled with an Electric Kiwi Broadband plan and paid in advance. Not possible to only sign up to this energy plan without one of their broadband services.</v>
      </c>
    </row>
    <row r="18" spans="1:29" ht="19.5" customHeight="1" x14ac:dyDescent="0.3">
      <c r="A18" s="87"/>
      <c r="B18" s="24"/>
      <c r="C18" s="84"/>
      <c r="D18" s="4" t="s">
        <v>118</v>
      </c>
      <c r="E18" s="16" t="str">
        <f>VLOOKUP(E1,'Plans terms &amp; discounts'!$A:$E,4,FALSE)</f>
        <v>.</v>
      </c>
      <c r="F18" s="16" t="str">
        <f>VLOOKUP(F1,'Plans terms &amp; discounts'!$A:$E,4,FALSE)</f>
        <v>.</v>
      </c>
      <c r="G18" s="16" t="str">
        <f>VLOOKUP(G1,'Plans terms &amp; discounts'!$A:$E,4,FALSE)</f>
        <v>.</v>
      </c>
      <c r="H18" s="16" t="str">
        <f>VLOOKUP(H1,'Plans terms &amp; discounts'!$A:$E,4,FALSE)</f>
        <v>.</v>
      </c>
      <c r="I18" s="16" t="str">
        <f>VLOOKUP(I1,'Plans terms &amp; discounts'!$A:$E,4,FALSE)</f>
        <v>.</v>
      </c>
      <c r="J18" s="16" t="str">
        <f>VLOOKUP(J1,'Plans terms &amp; discounts'!$A:$E,4,FALSE)</f>
        <v>.</v>
      </c>
      <c r="K18" s="16" t="str">
        <f>VLOOKUP(K1,'Plans terms &amp; discounts'!$A:$E,4,FALSE)</f>
        <v>.</v>
      </c>
      <c r="L18" s="16" t="str">
        <f>VLOOKUP(L1,'Plans terms &amp; discounts'!$A:$E,4,FALSE)</f>
        <v>.</v>
      </c>
      <c r="M18" s="16" t="str">
        <f>VLOOKUP(M1,'Plans terms &amp; discounts'!$A:$E,4,FALSE)</f>
        <v>.</v>
      </c>
      <c r="N18" s="16" t="str">
        <f>VLOOKUP(N1,'Plans terms &amp; discounts'!$A:$E,4,FALSE)</f>
        <v>DISC-03</v>
      </c>
      <c r="O18" s="16" t="str">
        <f>VLOOKUP(O1,'Plans terms &amp; discounts'!$A:$E,4,FALSE)</f>
        <v>.</v>
      </c>
      <c r="P18" s="16" t="str">
        <f>VLOOKUP(P1,'Plans terms &amp; discounts'!$A:$E,4,FALSE)</f>
        <v>.</v>
      </c>
      <c r="Q18" s="16" t="str">
        <f>VLOOKUP(Q1,'Plans terms &amp; discounts'!$A:$E,4,FALSE)</f>
        <v>DISC-04</v>
      </c>
      <c r="R18" s="16" t="str">
        <f>VLOOKUP(R1,'Plans terms &amp; discounts'!$A:$E,4,FALSE)</f>
        <v>DISC-07</v>
      </c>
      <c r="S18" s="16" t="str">
        <f>VLOOKUP(S1,'Plans terms &amp; discounts'!$A:$E,4,FALSE)</f>
        <v>DISC-10</v>
      </c>
      <c r="T18" s="16" t="str">
        <f>VLOOKUP(T1,'Plans terms &amp; discounts'!$A:$E,4,FALSE)</f>
        <v>.</v>
      </c>
      <c r="U18" s="16" t="str">
        <f>VLOOKUP(U1,'Plans terms &amp; discounts'!$A:$E,4,FALSE)</f>
        <v>.</v>
      </c>
      <c r="V18" s="16" t="str">
        <f>VLOOKUP(V1,'Plans terms &amp; discounts'!$A:$E,4,FALSE)</f>
        <v>.</v>
      </c>
      <c r="W18" s="16" t="str">
        <f>VLOOKUP(W1,'Plans terms &amp; discounts'!$A:$E,4,FALSE)</f>
        <v>DISC-08</v>
      </c>
      <c r="X18" s="16" t="str">
        <f>VLOOKUP(X1,'Plans terms &amp; discounts'!$A:$E,4,FALSE)</f>
        <v>BUND-02</v>
      </c>
      <c r="Y18" s="76"/>
      <c r="Z18" s="16" t="str">
        <f>VLOOKUP(Z1,'Plans terms &amp; discounts'!$A:$E,4,FALSE)</f>
        <v>BUND-05</v>
      </c>
      <c r="AA18" s="16" t="str">
        <f>VLOOKUP(AA1,'Plans terms &amp; discounts'!$A:$E,4,FALSE)</f>
        <v>BUND-04</v>
      </c>
      <c r="AB18" s="16" t="str">
        <f>VLOOKUP(AB1,'Plans terms &amp; discounts'!$A:$E,4,FALSE)</f>
        <v>BUND-06</v>
      </c>
      <c r="AC18" s="16" t="str">
        <f>VLOOKUP(AC1,'Plans terms &amp; discounts'!$A:$E,4,FALSE)</f>
        <v>BUND-07</v>
      </c>
    </row>
    <row r="19" spans="1:29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76"/>
      <c r="Z19" s="32"/>
      <c r="AA19" s="32"/>
      <c r="AB19" s="32"/>
      <c r="AC19" s="32"/>
    </row>
    <row r="20" spans="1:29" x14ac:dyDescent="0.3">
      <c r="A20" s="85" t="s">
        <v>85</v>
      </c>
      <c r="B20" s="13"/>
      <c r="C20" s="13"/>
      <c r="D20" s="13" t="s">
        <v>19</v>
      </c>
      <c r="E20" s="21">
        <f>E35</f>
        <v>1.3592999999999997</v>
      </c>
      <c r="F20" s="21">
        <f t="shared" ref="F20:I20" si="0">F35</f>
        <v>1.4604999999999999</v>
      </c>
      <c r="G20" s="21">
        <f t="shared" si="0"/>
        <v>1.4604999999999999</v>
      </c>
      <c r="H20" s="21">
        <f t="shared" si="0"/>
        <v>1.0004999999999999</v>
      </c>
      <c r="I20" s="21">
        <f t="shared" si="0"/>
        <v>1.0004999999999999</v>
      </c>
      <c r="J20" s="21">
        <f>J35</f>
        <v>1.5525</v>
      </c>
      <c r="K20" s="22">
        <f>K7*K26</f>
        <v>1.5525</v>
      </c>
      <c r="L20" s="22">
        <f>L7*L26</f>
        <v>0.69</v>
      </c>
      <c r="M20" s="22">
        <f t="shared" ref="M20:N20" si="1">M7*M26</f>
        <v>0.83949999999999991</v>
      </c>
      <c r="N20" s="22">
        <f t="shared" si="1"/>
        <v>0.9544999999999999</v>
      </c>
      <c r="O20" s="21">
        <f>O35</f>
        <v>1.5187999999999999</v>
      </c>
      <c r="P20" s="21">
        <f>P7*P26</f>
        <v>1.5525</v>
      </c>
      <c r="Q20" s="21">
        <f>Q7*Q26</f>
        <v>1.5525</v>
      </c>
      <c r="R20" s="21">
        <f>R35</f>
        <v>1.2015199999999999</v>
      </c>
      <c r="S20" s="21">
        <f>S35</f>
        <v>1.1824299999999999</v>
      </c>
      <c r="T20" s="21">
        <f>T35</f>
        <v>1.6600939999999997</v>
      </c>
      <c r="U20" s="21">
        <f>U7*U26</f>
        <v>1.4362349999999997</v>
      </c>
      <c r="V20" s="21">
        <f>V7*V26</f>
        <v>1.4362349999999997</v>
      </c>
      <c r="W20" s="21">
        <f t="shared" ref="W20:Z20" si="2">W35</f>
        <v>1.38</v>
      </c>
      <c r="X20" s="21">
        <f t="shared" si="2"/>
        <v>1.1180299999999999</v>
      </c>
      <c r="Y20" s="77"/>
      <c r="Z20" s="21">
        <f t="shared" si="2"/>
        <v>1.3707999999999998</v>
      </c>
      <c r="AA20" s="21">
        <f t="shared" ref="AA20:AB20" si="3">AA35</f>
        <v>1.5525</v>
      </c>
      <c r="AB20" s="21">
        <f t="shared" si="3"/>
        <v>1.1180299999999999</v>
      </c>
      <c r="AC20" s="21">
        <f>AC35</f>
        <v>1.1615</v>
      </c>
    </row>
    <row r="21" spans="1:29" x14ac:dyDescent="0.3">
      <c r="A21" s="85"/>
      <c r="B21" s="13"/>
      <c r="C21" s="13"/>
      <c r="D21" s="13" t="s">
        <v>20</v>
      </c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1"/>
      <c r="Q21" s="21"/>
      <c r="R21" s="22"/>
      <c r="S21" s="22"/>
      <c r="T21" s="22"/>
      <c r="U21" s="21"/>
      <c r="V21" s="21"/>
      <c r="W21" s="22"/>
      <c r="X21" s="22"/>
      <c r="Y21" s="78"/>
      <c r="Z21" s="22"/>
      <c r="AA21" s="22"/>
      <c r="AB21" s="22"/>
      <c r="AC21" s="22"/>
    </row>
    <row r="22" spans="1:29" x14ac:dyDescent="0.3">
      <c r="A22" s="85"/>
      <c r="B22" s="13"/>
      <c r="C22" s="13"/>
      <c r="D22" s="13" t="s">
        <v>21</v>
      </c>
      <c r="E22" s="22">
        <f t="shared" ref="E22:Z22" si="4">E37</f>
        <v>2933.6798999999992</v>
      </c>
      <c r="F22" s="22">
        <f t="shared" si="4"/>
        <v>3066.1702270000005</v>
      </c>
      <c r="G22" s="22">
        <f t="shared" si="4"/>
        <v>2902.0240570000001</v>
      </c>
      <c r="H22" s="22">
        <f t="shared" si="4"/>
        <v>3740.8637499999995</v>
      </c>
      <c r="I22" s="22">
        <f t="shared" si="4"/>
        <v>3417.7376699999991</v>
      </c>
      <c r="J22" s="22">
        <f>J37</f>
        <v>2727.0984999999996</v>
      </c>
      <c r="K22" s="22">
        <f>K37</f>
        <v>2774.6750579999998</v>
      </c>
      <c r="L22" s="22">
        <f>L37</f>
        <v>2600.1499999999996</v>
      </c>
      <c r="M22" s="22">
        <f t="shared" ref="M22:V22" si="5">M37</f>
        <v>3006.9625000000001</v>
      </c>
      <c r="N22" s="22">
        <f t="shared" si="5"/>
        <v>3401.1824999999999</v>
      </c>
      <c r="O22" s="22">
        <f t="shared" si="5"/>
        <v>3000.6780000000003</v>
      </c>
      <c r="P22" s="22">
        <f t="shared" si="5"/>
        <v>3035.8999499999995</v>
      </c>
      <c r="Q22" s="22">
        <f t="shared" si="5"/>
        <v>3035.8999499999995</v>
      </c>
      <c r="R22" s="22">
        <f t="shared" si="5"/>
        <v>3116.7909499999996</v>
      </c>
      <c r="S22" s="22">
        <f t="shared" si="5"/>
        <v>3059.3346499999998</v>
      </c>
      <c r="T22" s="22">
        <f t="shared" si="5"/>
        <v>3098.5373449999997</v>
      </c>
      <c r="U22" s="22">
        <f t="shared" si="5"/>
        <v>3035.967455</v>
      </c>
      <c r="V22" s="22">
        <f t="shared" si="5"/>
        <v>3201.7574349999995</v>
      </c>
      <c r="W22" s="22">
        <f t="shared" si="4"/>
        <v>2792.7819999999997</v>
      </c>
      <c r="X22" s="22">
        <f t="shared" si="4"/>
        <v>3772.0206999999996</v>
      </c>
      <c r="Y22" s="78"/>
      <c r="Z22" s="22">
        <f t="shared" si="4"/>
        <v>2947.2705999999998</v>
      </c>
      <c r="AA22" s="22">
        <f t="shared" ref="AA22" si="6">AA37</f>
        <v>3035.8999499999995</v>
      </c>
      <c r="AB22" s="22">
        <f t="shared" ref="AB22" si="7">AB37</f>
        <v>3772.0206999999996</v>
      </c>
      <c r="AC22" s="22">
        <f>AC37</f>
        <v>2486.9290499999997</v>
      </c>
    </row>
    <row r="23" spans="1:29" x14ac:dyDescent="0.3">
      <c r="A23" s="85"/>
      <c r="B23" s="13"/>
      <c r="C23" s="13"/>
      <c r="D23" s="14" t="s">
        <v>22</v>
      </c>
      <c r="E23" s="22">
        <f>E39</f>
        <v>2933.6798999999992</v>
      </c>
      <c r="F23" s="22">
        <f t="shared" ref="F23:I23" si="8">F39</f>
        <v>3066.1702270000005</v>
      </c>
      <c r="G23" s="22">
        <f t="shared" si="8"/>
        <v>2902.0240570000001</v>
      </c>
      <c r="H23" s="22">
        <f t="shared" si="8"/>
        <v>3740.8637499999995</v>
      </c>
      <c r="I23" s="22">
        <f t="shared" si="8"/>
        <v>3417.7376699999991</v>
      </c>
      <c r="J23" s="22">
        <f>J39</f>
        <v>2727.0984999999996</v>
      </c>
      <c r="K23" s="22">
        <f>K22-K38</f>
        <v>2774.6750579999998</v>
      </c>
      <c r="L23" s="22">
        <f>L22-L38</f>
        <v>2600.1499999999996</v>
      </c>
      <c r="M23" s="22">
        <f t="shared" ref="M23:N23" si="9">M22-M38</f>
        <v>3006.9625000000001</v>
      </c>
      <c r="N23" s="22">
        <f t="shared" si="9"/>
        <v>3097.1115500000001</v>
      </c>
      <c r="O23" s="22">
        <f>O39</f>
        <v>3000.6780000000003</v>
      </c>
      <c r="P23" s="22">
        <f>P22-P38</f>
        <v>3035.8999499999995</v>
      </c>
      <c r="Q23" s="22">
        <f>Q22-Q38</f>
        <v>2835.8999499999995</v>
      </c>
      <c r="R23" s="22">
        <f>R39</f>
        <v>2916.7909499999996</v>
      </c>
      <c r="S23" s="22">
        <f>S39</f>
        <v>2939.3346499999998</v>
      </c>
      <c r="T23" s="22">
        <f>T39</f>
        <v>3098.5373449999997</v>
      </c>
      <c r="U23" s="22">
        <f>U22-U38</f>
        <v>3035.967455</v>
      </c>
      <c r="V23" s="22">
        <f>V22-V38</f>
        <v>3201.7574349999995</v>
      </c>
      <c r="W23" s="22">
        <f t="shared" ref="W23:Z23" si="10">W39</f>
        <v>2642.7819999999997</v>
      </c>
      <c r="X23" s="22">
        <f t="shared" si="10"/>
        <v>3772.0206999999996</v>
      </c>
      <c r="Y23" s="78"/>
      <c r="Z23" s="22">
        <f t="shared" si="10"/>
        <v>2947.2705999999998</v>
      </c>
      <c r="AA23" s="22">
        <f t="shared" ref="AA23:AB23" si="11">AA39</f>
        <v>3035.8999499999995</v>
      </c>
      <c r="AB23" s="22">
        <f t="shared" si="11"/>
        <v>3772.0206999999996</v>
      </c>
      <c r="AC23" s="22">
        <f>AC39</f>
        <v>2486.9290499999997</v>
      </c>
    </row>
    <row r="24" spans="1:29" x14ac:dyDescent="0.3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2"/>
      <c r="L24" s="32"/>
      <c r="M24" s="32"/>
      <c r="N24" s="32"/>
      <c r="O24" s="33"/>
      <c r="P24" s="32"/>
      <c r="Q24" s="32"/>
      <c r="R24" s="33"/>
      <c r="S24" s="33"/>
      <c r="T24" s="33"/>
      <c r="U24" s="32"/>
      <c r="V24" s="32"/>
      <c r="W24" s="33"/>
      <c r="X24" s="33"/>
      <c r="Y24" s="78"/>
      <c r="Z24" s="33"/>
      <c r="AA24" s="33"/>
      <c r="AB24" s="33"/>
      <c r="AC24" s="33"/>
    </row>
    <row r="25" spans="1:29" x14ac:dyDescent="0.3">
      <c r="A25" s="92" t="s">
        <v>90</v>
      </c>
      <c r="B25" s="34">
        <v>10210</v>
      </c>
      <c r="C25" s="93" t="s">
        <v>33</v>
      </c>
      <c r="D25" s="13" t="s">
        <v>23</v>
      </c>
      <c r="E25" s="13">
        <f>$B$25</f>
        <v>10210</v>
      </c>
      <c r="F25" s="13">
        <f t="shared" ref="F25:AC25" si="12">$B$25</f>
        <v>10210</v>
      </c>
      <c r="G25" s="13">
        <f t="shared" si="12"/>
        <v>10210</v>
      </c>
      <c r="H25" s="13">
        <f t="shared" si="12"/>
        <v>10210</v>
      </c>
      <c r="I25" s="13">
        <f t="shared" si="12"/>
        <v>10210</v>
      </c>
      <c r="J25" s="13">
        <f t="shared" si="12"/>
        <v>10210</v>
      </c>
      <c r="K25" s="13">
        <f>$B$25</f>
        <v>10210</v>
      </c>
      <c r="L25" s="13">
        <f>$B$25</f>
        <v>10210</v>
      </c>
      <c r="M25" s="13">
        <f t="shared" ref="M25:N25" si="13">$B$25</f>
        <v>10210</v>
      </c>
      <c r="N25" s="13">
        <f t="shared" si="13"/>
        <v>10210</v>
      </c>
      <c r="O25" s="13">
        <f t="shared" si="12"/>
        <v>10210</v>
      </c>
      <c r="P25" s="13">
        <f t="shared" si="12"/>
        <v>10210</v>
      </c>
      <c r="Q25" s="13">
        <f t="shared" si="12"/>
        <v>10210</v>
      </c>
      <c r="R25" s="13">
        <f>$B$25</f>
        <v>10210</v>
      </c>
      <c r="S25" s="13">
        <f>$B$25</f>
        <v>10210</v>
      </c>
      <c r="T25" s="13">
        <f>$B$25</f>
        <v>10210</v>
      </c>
      <c r="U25" s="13">
        <f>$B$25</f>
        <v>10210</v>
      </c>
      <c r="V25" s="13">
        <f>$B$25</f>
        <v>10210</v>
      </c>
      <c r="W25" s="13">
        <f t="shared" si="12"/>
        <v>10210</v>
      </c>
      <c r="X25" s="13">
        <f t="shared" si="12"/>
        <v>10210</v>
      </c>
      <c r="Y25" s="76"/>
      <c r="Z25" s="13">
        <f t="shared" si="12"/>
        <v>10210</v>
      </c>
      <c r="AA25" s="13">
        <f t="shared" si="12"/>
        <v>10210</v>
      </c>
      <c r="AB25" s="13">
        <f t="shared" si="12"/>
        <v>10210</v>
      </c>
      <c r="AC25" s="13">
        <f t="shared" si="12"/>
        <v>10210</v>
      </c>
    </row>
    <row r="26" spans="1:29" x14ac:dyDescent="0.3">
      <c r="A26" s="92"/>
      <c r="B26" s="34">
        <v>1.1499999999999999</v>
      </c>
      <c r="C26" s="93"/>
      <c r="D26" s="14" t="s">
        <v>34</v>
      </c>
      <c r="E26" s="15">
        <f>$B$26</f>
        <v>1.1499999999999999</v>
      </c>
      <c r="F26" s="15">
        <f t="shared" ref="F26:AC26" si="14">$B$26</f>
        <v>1.1499999999999999</v>
      </c>
      <c r="G26" s="15">
        <f t="shared" si="14"/>
        <v>1.1499999999999999</v>
      </c>
      <c r="H26" s="15">
        <f t="shared" si="14"/>
        <v>1.1499999999999999</v>
      </c>
      <c r="I26" s="15">
        <f t="shared" si="14"/>
        <v>1.1499999999999999</v>
      </c>
      <c r="J26" s="15">
        <f t="shared" si="14"/>
        <v>1.1499999999999999</v>
      </c>
      <c r="K26" s="15">
        <f t="shared" si="14"/>
        <v>1.1499999999999999</v>
      </c>
      <c r="L26" s="15">
        <f t="shared" si="14"/>
        <v>1.1499999999999999</v>
      </c>
      <c r="M26" s="15">
        <f t="shared" si="14"/>
        <v>1.1499999999999999</v>
      </c>
      <c r="N26" s="15">
        <f t="shared" si="14"/>
        <v>1.1499999999999999</v>
      </c>
      <c r="O26" s="15">
        <f t="shared" si="14"/>
        <v>1.1499999999999999</v>
      </c>
      <c r="P26" s="15">
        <f t="shared" si="14"/>
        <v>1.1499999999999999</v>
      </c>
      <c r="Q26" s="15">
        <f t="shared" si="14"/>
        <v>1.1499999999999999</v>
      </c>
      <c r="R26" s="15">
        <f t="shared" si="14"/>
        <v>1.1499999999999999</v>
      </c>
      <c r="S26" s="15">
        <f t="shared" si="14"/>
        <v>1.1499999999999999</v>
      </c>
      <c r="T26" s="15">
        <f t="shared" si="14"/>
        <v>1.1499999999999999</v>
      </c>
      <c r="U26" s="15">
        <f t="shared" si="14"/>
        <v>1.1499999999999999</v>
      </c>
      <c r="V26" s="15">
        <f t="shared" si="14"/>
        <v>1.1499999999999999</v>
      </c>
      <c r="W26" s="15">
        <f t="shared" si="14"/>
        <v>1.1499999999999999</v>
      </c>
      <c r="X26" s="15">
        <f t="shared" si="14"/>
        <v>1.1499999999999999</v>
      </c>
      <c r="Y26" s="78"/>
      <c r="Z26" s="15">
        <f t="shared" si="14"/>
        <v>1.1499999999999999</v>
      </c>
      <c r="AA26" s="15">
        <f t="shared" si="14"/>
        <v>1.1499999999999999</v>
      </c>
      <c r="AB26" s="15">
        <f t="shared" si="14"/>
        <v>1.1499999999999999</v>
      </c>
      <c r="AC26" s="15">
        <f t="shared" si="14"/>
        <v>1.1499999999999999</v>
      </c>
    </row>
    <row r="27" spans="1:29" x14ac:dyDescent="0.3">
      <c r="A27" s="92"/>
      <c r="B27" s="10"/>
      <c r="C27" s="94" t="s">
        <v>86</v>
      </c>
      <c r="D27" s="7" t="s">
        <v>24</v>
      </c>
      <c r="E27" s="7" t="str">
        <f>E3</f>
        <v>Inclusive</v>
      </c>
      <c r="F27" s="7" t="str">
        <f t="shared" ref="F27:I27" si="15">F3</f>
        <v>Peak &amp; Off Peak</v>
      </c>
      <c r="G27" s="7" t="str">
        <f t="shared" si="15"/>
        <v>Peak &amp; Off Peak</v>
      </c>
      <c r="H27" s="7" t="str">
        <f t="shared" si="15"/>
        <v>Inclusive</v>
      </c>
      <c r="I27" s="7" t="str">
        <f t="shared" si="15"/>
        <v>Peak Off Peak &amp; Shoulder</v>
      </c>
      <c r="J27" s="7" t="str">
        <f>J3</f>
        <v>Inclusive</v>
      </c>
      <c r="K27" s="7" t="str">
        <f>K3</f>
        <v>Peak &amp; Off Peak</v>
      </c>
      <c r="L27" s="7" t="str">
        <f>L3</f>
        <v>Inclusive</v>
      </c>
      <c r="M27" s="7" t="str">
        <f t="shared" ref="M27:Z27" si="16">M3</f>
        <v>Inclusive</v>
      </c>
      <c r="N27" s="7" t="str">
        <f t="shared" si="16"/>
        <v>Inclusive</v>
      </c>
      <c r="O27" s="7" t="str">
        <f t="shared" si="16"/>
        <v>Inclusive</v>
      </c>
      <c r="P27" s="7" t="str">
        <f t="shared" si="16"/>
        <v>Inclusive</v>
      </c>
      <c r="Q27" s="7" t="str">
        <f t="shared" si="16"/>
        <v>Inclusive</v>
      </c>
      <c r="R27" s="7" t="str">
        <f t="shared" si="16"/>
        <v>Inclusive</v>
      </c>
      <c r="S27" s="7" t="str">
        <f t="shared" si="16"/>
        <v>Inclusive</v>
      </c>
      <c r="T27" s="7" t="str">
        <f t="shared" si="16"/>
        <v>Inclusive</v>
      </c>
      <c r="U27" s="7" t="str">
        <f t="shared" si="16"/>
        <v>Peak Off Peak &amp; Shoulder</v>
      </c>
      <c r="V27" s="7" t="str">
        <f t="shared" si="16"/>
        <v>Peak Off Peak &amp; Shoulder</v>
      </c>
      <c r="W27" s="7" t="str">
        <f t="shared" si="16"/>
        <v>Inclusive</v>
      </c>
      <c r="X27" s="7" t="str">
        <f t="shared" si="16"/>
        <v>Inclusive</v>
      </c>
      <c r="Y27" s="76"/>
      <c r="Z27" s="7" t="str">
        <f t="shared" si="16"/>
        <v>Inclusive</v>
      </c>
      <c r="AA27" s="7" t="str">
        <f t="shared" ref="AA27" si="17">AA3</f>
        <v>Inclusive</v>
      </c>
      <c r="AB27" s="7" t="str">
        <f t="shared" ref="AB27" si="18">AB3</f>
        <v>Inclusive</v>
      </c>
      <c r="AC27" s="7" t="str">
        <f>AC3</f>
        <v>Inclusive</v>
      </c>
    </row>
    <row r="28" spans="1:29" x14ac:dyDescent="0.3">
      <c r="A28" s="92"/>
      <c r="B28" s="10"/>
      <c r="C28" s="94"/>
      <c r="D28" s="7" t="s">
        <v>9</v>
      </c>
      <c r="E28" s="8">
        <f>E9</f>
        <v>0.20599999999999999</v>
      </c>
      <c r="F28" s="8">
        <f t="shared" ref="F28:I28" si="19">F9</f>
        <v>0</v>
      </c>
      <c r="G28" s="8">
        <f t="shared" si="19"/>
        <v>0</v>
      </c>
      <c r="H28" s="8">
        <f t="shared" si="19"/>
        <v>0.28749999999999998</v>
      </c>
      <c r="I28" s="8">
        <f t="shared" si="19"/>
        <v>0</v>
      </c>
      <c r="J28" s="8">
        <f>J9</f>
        <v>0.184</v>
      </c>
      <c r="K28" s="8">
        <f>K9</f>
        <v>0</v>
      </c>
      <c r="L28" s="8">
        <f>L9</f>
        <v>0.2</v>
      </c>
      <c r="M28" s="8">
        <f t="shared" ref="M28:W28" si="20">M9</f>
        <v>0.23</v>
      </c>
      <c r="N28" s="8">
        <f t="shared" si="20"/>
        <v>0.26</v>
      </c>
      <c r="O28" s="8">
        <f t="shared" si="20"/>
        <v>0.20834782608695654</v>
      </c>
      <c r="P28" s="8">
        <f t="shared" si="20"/>
        <v>0.21029999999999999</v>
      </c>
      <c r="Q28" s="8">
        <f t="shared" si="20"/>
        <v>0.21029999999999999</v>
      </c>
      <c r="R28" s="8">
        <f t="shared" si="20"/>
        <v>0.2281</v>
      </c>
      <c r="S28" s="8">
        <f t="shared" si="20"/>
        <v>0.2238</v>
      </c>
      <c r="T28" s="8">
        <f t="shared" si="20"/>
        <v>0.21038999999999999</v>
      </c>
      <c r="U28" s="8">
        <f t="shared" si="20"/>
        <v>0</v>
      </c>
      <c r="V28" s="8">
        <f t="shared" si="20"/>
        <v>0</v>
      </c>
      <c r="W28" s="8">
        <f t="shared" si="20"/>
        <v>0.19495652173913045</v>
      </c>
      <c r="X28" s="8">
        <f>X9</f>
        <v>0.28649999999999998</v>
      </c>
      <c r="Y28" s="77"/>
      <c r="Z28" s="8">
        <f t="shared" ref="Z28" si="21">Z9</f>
        <v>0.20699999999999999</v>
      </c>
      <c r="AA28" s="8">
        <f t="shared" ref="AA28" si="22">AA9</f>
        <v>0.21029999999999999</v>
      </c>
      <c r="AB28" s="8">
        <f t="shared" ref="AB28" si="23">AB9</f>
        <v>0.28649999999999998</v>
      </c>
      <c r="AC28" s="8">
        <f>AC9</f>
        <v>0.1757</v>
      </c>
    </row>
    <row r="29" spans="1:29" ht="15.6" x14ac:dyDescent="0.3">
      <c r="A29" s="92"/>
      <c r="B29" s="10"/>
      <c r="C29" s="94"/>
      <c r="D29" s="9" t="s">
        <v>25</v>
      </c>
      <c r="E29" s="8">
        <f>$B$10*E10+$B$11*E11</f>
        <v>0</v>
      </c>
      <c r="F29" s="8">
        <f t="shared" ref="F29:I29" si="24">$B$10*F10+$B$11*F11</f>
        <v>0.21573800000000004</v>
      </c>
      <c r="G29" s="8">
        <f t="shared" si="24"/>
        <v>0.20175800000000002</v>
      </c>
      <c r="H29" s="8">
        <f t="shared" si="24"/>
        <v>0</v>
      </c>
      <c r="I29" s="8">
        <f t="shared" si="24"/>
        <v>0</v>
      </c>
      <c r="J29" s="8">
        <f>$B$10*J10+$B$11*J11</f>
        <v>0</v>
      </c>
      <c r="K29" s="8">
        <f>$B$10*K10+$B$11*K11</f>
        <v>0.188052</v>
      </c>
      <c r="L29" s="8">
        <f>$B$10*L10+$B$11*L11</f>
        <v>0</v>
      </c>
      <c r="M29" s="8">
        <f t="shared" ref="M29:Z29" si="25">$B$10*M10+$B$11*M11</f>
        <v>0</v>
      </c>
      <c r="N29" s="8">
        <f t="shared" si="25"/>
        <v>0</v>
      </c>
      <c r="O29" s="8">
        <f t="shared" si="25"/>
        <v>0</v>
      </c>
      <c r="P29" s="8">
        <f t="shared" si="25"/>
        <v>0</v>
      </c>
      <c r="Q29" s="8">
        <f t="shared" si="25"/>
        <v>0</v>
      </c>
      <c r="R29" s="8">
        <f t="shared" si="25"/>
        <v>0</v>
      </c>
      <c r="S29" s="8">
        <f t="shared" si="25"/>
        <v>0</v>
      </c>
      <c r="T29" s="8">
        <f t="shared" si="25"/>
        <v>0</v>
      </c>
      <c r="U29" s="8">
        <f t="shared" si="25"/>
        <v>0</v>
      </c>
      <c r="V29" s="8">
        <f t="shared" si="25"/>
        <v>0</v>
      </c>
      <c r="W29" s="8">
        <f t="shared" si="25"/>
        <v>0</v>
      </c>
      <c r="X29" s="8">
        <f t="shared" si="25"/>
        <v>0</v>
      </c>
      <c r="Y29" s="77"/>
      <c r="Z29" s="8">
        <f t="shared" si="25"/>
        <v>0</v>
      </c>
      <c r="AA29" s="8">
        <f t="shared" ref="AA29" si="26">$B$10*AA10+$B$11*AA11</f>
        <v>0</v>
      </c>
      <c r="AB29" s="8">
        <f t="shared" ref="AB29" si="27">$B$10*AB10+$B$11*AB11</f>
        <v>0</v>
      </c>
      <c r="AC29" s="8">
        <f>$B$10*AC10+$B$11*AC11</f>
        <v>0</v>
      </c>
    </row>
    <row r="30" spans="1:29" ht="15.6" x14ac:dyDescent="0.3">
      <c r="A30" s="92"/>
      <c r="B30" s="10"/>
      <c r="C30" s="94"/>
      <c r="D30" s="9" t="s">
        <v>26</v>
      </c>
      <c r="E30" s="8">
        <f>E12*$B$12+E13*$B$13+E14*$B$14</f>
        <v>0</v>
      </c>
      <c r="F30" s="8">
        <f t="shared" ref="F30:I30" si="28">F12*$B$12+F13*$B$13+F14*$B$14</f>
        <v>0</v>
      </c>
      <c r="G30" s="8">
        <f t="shared" si="28"/>
        <v>0</v>
      </c>
      <c r="H30" s="8">
        <f t="shared" si="28"/>
        <v>0</v>
      </c>
      <c r="I30" s="8">
        <f t="shared" si="28"/>
        <v>0.25997999999999999</v>
      </c>
      <c r="J30" s="8">
        <f>J12*$B$12+J13*$B$13+J14*$B$14</f>
        <v>0</v>
      </c>
      <c r="K30" s="8">
        <f>K12*$B$12+K13*$B$13+K14*$B$14</f>
        <v>0</v>
      </c>
      <c r="L30" s="8">
        <f>L12*$B$12+L13*$B$13+L14*$B$14</f>
        <v>0</v>
      </c>
      <c r="M30" s="8">
        <f t="shared" ref="M30:Z30" si="29">M12*$B$12+M13*$B$13+M14*$B$14</f>
        <v>0</v>
      </c>
      <c r="N30" s="8">
        <f t="shared" si="29"/>
        <v>0</v>
      </c>
      <c r="O30" s="8">
        <f t="shared" si="29"/>
        <v>0</v>
      </c>
      <c r="P30" s="8">
        <f t="shared" si="29"/>
        <v>0</v>
      </c>
      <c r="Q30" s="8">
        <f t="shared" si="29"/>
        <v>0</v>
      </c>
      <c r="R30" s="8">
        <f t="shared" si="29"/>
        <v>0</v>
      </c>
      <c r="S30" s="8">
        <f t="shared" si="29"/>
        <v>0</v>
      </c>
      <c r="T30" s="8">
        <f t="shared" si="29"/>
        <v>0</v>
      </c>
      <c r="U30" s="8">
        <f t="shared" si="29"/>
        <v>0.21392000000000003</v>
      </c>
      <c r="V30" s="8">
        <f t="shared" si="29"/>
        <v>0.22803999999999999</v>
      </c>
      <c r="W30" s="8">
        <f t="shared" si="29"/>
        <v>0</v>
      </c>
      <c r="X30" s="8">
        <f t="shared" si="29"/>
        <v>0</v>
      </c>
      <c r="Y30" s="77"/>
      <c r="Z30" s="8">
        <f t="shared" si="29"/>
        <v>0</v>
      </c>
      <c r="AA30" s="8">
        <f t="shared" ref="AA30" si="30">AA12*$B$12+AA13*$B$13+AA14*$B$14</f>
        <v>0</v>
      </c>
      <c r="AB30" s="8">
        <f t="shared" ref="AB30" si="31">AB12*$B$12+AB13*$B$13+AB14*$B$14</f>
        <v>0</v>
      </c>
      <c r="AC30" s="8">
        <f>AC12*$B$12+AC13*$B$13+AC14*$B$14</f>
        <v>0</v>
      </c>
    </row>
    <row r="31" spans="1:29" ht="15.6" x14ac:dyDescent="0.3">
      <c r="A31" s="92"/>
      <c r="B31" s="10"/>
      <c r="C31" s="94"/>
      <c r="D31" s="9" t="s">
        <v>88</v>
      </c>
      <c r="E31" s="8">
        <f>E8</f>
        <v>1.6000000000000001E-3</v>
      </c>
      <c r="F31" s="8">
        <f t="shared" ref="F31:W31" si="32">F8</f>
        <v>0</v>
      </c>
      <c r="G31" s="8">
        <f t="shared" si="32"/>
        <v>0</v>
      </c>
      <c r="H31" s="8">
        <f t="shared" si="32"/>
        <v>0</v>
      </c>
      <c r="I31" s="8">
        <f t="shared" si="32"/>
        <v>0</v>
      </c>
      <c r="J31" s="8">
        <f>J8</f>
        <v>0</v>
      </c>
      <c r="K31" s="8">
        <f>K8</f>
        <v>0</v>
      </c>
      <c r="L31" s="8">
        <f>L8</f>
        <v>0</v>
      </c>
      <c r="M31" s="8">
        <f t="shared" ref="M31:V31" si="33">M8</f>
        <v>0</v>
      </c>
      <c r="N31" s="8">
        <f t="shared" si="33"/>
        <v>0</v>
      </c>
      <c r="O31" s="8">
        <f t="shared" si="33"/>
        <v>0</v>
      </c>
      <c r="P31" s="8">
        <f t="shared" si="33"/>
        <v>0</v>
      </c>
      <c r="Q31" s="8">
        <f t="shared" si="33"/>
        <v>0</v>
      </c>
      <c r="R31" s="8">
        <f t="shared" si="33"/>
        <v>0</v>
      </c>
      <c r="S31" s="8">
        <f t="shared" si="33"/>
        <v>0</v>
      </c>
      <c r="T31" s="8">
        <f t="shared" si="33"/>
        <v>1.9E-3</v>
      </c>
      <c r="U31" s="8">
        <f t="shared" si="33"/>
        <v>0</v>
      </c>
      <c r="V31" s="8">
        <f t="shared" si="33"/>
        <v>0</v>
      </c>
      <c r="W31" s="8">
        <f t="shared" si="32"/>
        <v>0</v>
      </c>
      <c r="X31" s="8">
        <f>X8</f>
        <v>0</v>
      </c>
      <c r="Y31" s="77"/>
      <c r="Z31" s="8">
        <f t="shared" ref="Z31" si="34">Z8</f>
        <v>1.4E-3</v>
      </c>
      <c r="AA31" s="8">
        <f t="shared" ref="AA31" si="35">AA8</f>
        <v>0</v>
      </c>
      <c r="AB31" s="8">
        <f t="shared" ref="AB31" si="36">AB8</f>
        <v>0</v>
      </c>
      <c r="AC31" s="8">
        <f>AC8</f>
        <v>0</v>
      </c>
    </row>
    <row r="32" spans="1:29" x14ac:dyDescent="0.3">
      <c r="A32" s="92"/>
      <c r="B32" s="10"/>
      <c r="C32" s="94"/>
      <c r="D32" s="18" t="s">
        <v>83</v>
      </c>
      <c r="E32" s="19">
        <f>E8+E9+E29+E30</f>
        <v>0.20759999999999998</v>
      </c>
      <c r="F32" s="19">
        <f t="shared" ref="F32:I32" si="37">F8+F9+F29+F30</f>
        <v>0.21573800000000004</v>
      </c>
      <c r="G32" s="19">
        <f t="shared" si="37"/>
        <v>0.20175800000000002</v>
      </c>
      <c r="H32" s="19">
        <f t="shared" si="37"/>
        <v>0.28749999999999998</v>
      </c>
      <c r="I32" s="19">
        <f t="shared" si="37"/>
        <v>0.25997999999999999</v>
      </c>
      <c r="J32" s="19">
        <f>J8+J9+J29+J30</f>
        <v>0.184</v>
      </c>
      <c r="K32" s="19">
        <f>K8+K9+K29+K30</f>
        <v>0.188052</v>
      </c>
      <c r="L32" s="19">
        <f>L8+L9+L29+L30</f>
        <v>0.2</v>
      </c>
      <c r="M32" s="19">
        <f t="shared" ref="M32:W32" si="38">M8+M9+M29+M30</f>
        <v>0.23</v>
      </c>
      <c r="N32" s="19">
        <f t="shared" si="38"/>
        <v>0.26</v>
      </c>
      <c r="O32" s="19">
        <f t="shared" si="38"/>
        <v>0.20834782608695654</v>
      </c>
      <c r="P32" s="19">
        <f t="shared" si="38"/>
        <v>0.21029999999999999</v>
      </c>
      <c r="Q32" s="19">
        <f t="shared" si="38"/>
        <v>0.21029999999999999</v>
      </c>
      <c r="R32" s="19">
        <f t="shared" si="38"/>
        <v>0.2281</v>
      </c>
      <c r="S32" s="19">
        <f t="shared" si="38"/>
        <v>0.2238</v>
      </c>
      <c r="T32" s="19">
        <f t="shared" si="38"/>
        <v>0.21229000000000001</v>
      </c>
      <c r="U32" s="19">
        <f t="shared" si="38"/>
        <v>0.21392000000000003</v>
      </c>
      <c r="V32" s="19">
        <f t="shared" si="38"/>
        <v>0.22803999999999999</v>
      </c>
      <c r="W32" s="19">
        <f t="shared" si="38"/>
        <v>0.19495652173913045</v>
      </c>
      <c r="X32" s="19">
        <f>X8+X9+X29+X30</f>
        <v>0.28649999999999998</v>
      </c>
      <c r="Y32" s="77"/>
      <c r="Z32" s="19">
        <f t="shared" ref="Z32" si="39">Z8+Z9+Z29+Z30</f>
        <v>0.2084</v>
      </c>
      <c r="AA32" s="19">
        <f t="shared" ref="AA32" si="40">AA8+AA9+AA29+AA30</f>
        <v>0.21029999999999999</v>
      </c>
      <c r="AB32" s="19">
        <f t="shared" ref="AB32" si="41">AB8+AB9+AB29+AB30</f>
        <v>0.28649999999999998</v>
      </c>
      <c r="AC32" s="19">
        <f>AC8+AC9+AC29+AC30</f>
        <v>0.1757</v>
      </c>
    </row>
    <row r="33" spans="1:29" x14ac:dyDescent="0.3">
      <c r="A33" s="92"/>
      <c r="B33" s="10"/>
      <c r="C33" s="94"/>
      <c r="D33" s="18" t="s">
        <v>27</v>
      </c>
      <c r="E33" s="19">
        <f>E32*E26</f>
        <v>0.23873999999999995</v>
      </c>
      <c r="F33" s="19">
        <f t="shared" ref="F33:I33" si="42">F32*F26</f>
        <v>0.24809870000000003</v>
      </c>
      <c r="G33" s="19">
        <f t="shared" si="42"/>
        <v>0.2320217</v>
      </c>
      <c r="H33" s="19">
        <f t="shared" si="42"/>
        <v>0.33062499999999995</v>
      </c>
      <c r="I33" s="19">
        <f t="shared" si="42"/>
        <v>0.29897699999999994</v>
      </c>
      <c r="J33" s="19">
        <f>J32*J26</f>
        <v>0.21159999999999998</v>
      </c>
      <c r="K33" s="19">
        <f>K32*K26</f>
        <v>0.21625979999999997</v>
      </c>
      <c r="L33" s="19">
        <f>L32*L26</f>
        <v>0.22999999999999998</v>
      </c>
      <c r="M33" s="19">
        <f t="shared" ref="M33:Z33" si="43">M32*M26</f>
        <v>0.26450000000000001</v>
      </c>
      <c r="N33" s="19">
        <f t="shared" si="43"/>
        <v>0.29899999999999999</v>
      </c>
      <c r="O33" s="19">
        <f t="shared" si="43"/>
        <v>0.23960000000000001</v>
      </c>
      <c r="P33" s="19">
        <f t="shared" si="43"/>
        <v>0.24184499999999998</v>
      </c>
      <c r="Q33" s="19">
        <f t="shared" si="43"/>
        <v>0.24184499999999998</v>
      </c>
      <c r="R33" s="19">
        <f t="shared" si="43"/>
        <v>0.26231499999999996</v>
      </c>
      <c r="S33" s="19">
        <f t="shared" si="43"/>
        <v>0.25736999999999999</v>
      </c>
      <c r="T33" s="19">
        <f t="shared" si="43"/>
        <v>0.24413349999999998</v>
      </c>
      <c r="U33" s="19">
        <f t="shared" si="43"/>
        <v>0.246008</v>
      </c>
      <c r="V33" s="19">
        <f t="shared" si="43"/>
        <v>0.26224599999999998</v>
      </c>
      <c r="W33" s="19">
        <f t="shared" si="43"/>
        <v>0.22419999999999998</v>
      </c>
      <c r="X33" s="19">
        <f t="shared" si="43"/>
        <v>0.32947499999999996</v>
      </c>
      <c r="Y33" s="77"/>
      <c r="Z33" s="19">
        <f t="shared" si="43"/>
        <v>0.23965999999999998</v>
      </c>
      <c r="AA33" s="19">
        <f t="shared" ref="AA33" si="44">AA32*AA26</f>
        <v>0.24184499999999998</v>
      </c>
      <c r="AB33" s="19">
        <f t="shared" ref="AB33" si="45">AB32*AB26</f>
        <v>0.32947499999999996</v>
      </c>
      <c r="AC33" s="19">
        <f>AC32*AC26</f>
        <v>0.20205499999999998</v>
      </c>
    </row>
    <row r="34" spans="1:29" x14ac:dyDescent="0.3">
      <c r="A34" s="92"/>
      <c r="B34" s="10"/>
      <c r="C34" s="94"/>
      <c r="D34" s="16" t="s">
        <v>28</v>
      </c>
      <c r="E34" s="17">
        <f>E33*E25</f>
        <v>2437.5353999999993</v>
      </c>
      <c r="F34" s="17">
        <f t="shared" ref="F34:I34" si="46">F33*F25</f>
        <v>2533.0877270000005</v>
      </c>
      <c r="G34" s="17">
        <f t="shared" si="46"/>
        <v>2368.9415570000001</v>
      </c>
      <c r="H34" s="17">
        <f t="shared" si="46"/>
        <v>3375.6812499999996</v>
      </c>
      <c r="I34" s="17">
        <f t="shared" si="46"/>
        <v>3052.5551699999992</v>
      </c>
      <c r="J34" s="17">
        <f>J33*J25</f>
        <v>2160.4359999999997</v>
      </c>
      <c r="K34" s="17">
        <f>K33*K25</f>
        <v>2208.0125579999999</v>
      </c>
      <c r="L34" s="17">
        <f>L33*L25</f>
        <v>2348.2999999999997</v>
      </c>
      <c r="M34" s="17">
        <f t="shared" ref="M34:Z34" si="47">M33*M25</f>
        <v>2700.5450000000001</v>
      </c>
      <c r="N34" s="17">
        <f t="shared" si="47"/>
        <v>3052.79</v>
      </c>
      <c r="O34" s="17">
        <f t="shared" si="47"/>
        <v>2446.3160000000003</v>
      </c>
      <c r="P34" s="17">
        <f t="shared" si="47"/>
        <v>2469.2374499999996</v>
      </c>
      <c r="Q34" s="17">
        <f t="shared" si="47"/>
        <v>2469.2374499999996</v>
      </c>
      <c r="R34" s="17">
        <f t="shared" si="47"/>
        <v>2678.2361499999997</v>
      </c>
      <c r="S34" s="17">
        <f t="shared" si="47"/>
        <v>2627.7476999999999</v>
      </c>
      <c r="T34" s="17">
        <f t="shared" si="47"/>
        <v>2492.6030349999996</v>
      </c>
      <c r="U34" s="17">
        <f t="shared" si="47"/>
        <v>2511.7416800000001</v>
      </c>
      <c r="V34" s="17">
        <f t="shared" si="47"/>
        <v>2677.5316599999996</v>
      </c>
      <c r="W34" s="17">
        <f t="shared" si="47"/>
        <v>2289.0819999999999</v>
      </c>
      <c r="X34" s="17">
        <f t="shared" si="47"/>
        <v>3363.9397499999995</v>
      </c>
      <c r="Y34" s="78"/>
      <c r="Z34" s="17">
        <f t="shared" si="47"/>
        <v>2446.9285999999997</v>
      </c>
      <c r="AA34" s="17">
        <f t="shared" ref="AA34" si="48">AA33*AA25</f>
        <v>2469.2374499999996</v>
      </c>
      <c r="AB34" s="17">
        <f t="shared" ref="AB34" si="49">AB33*AB25</f>
        <v>3363.9397499999995</v>
      </c>
      <c r="AC34" s="17">
        <f>AC33*AC25</f>
        <v>2062.98155</v>
      </c>
    </row>
    <row r="35" spans="1:29" x14ac:dyDescent="0.3">
      <c r="A35" s="92"/>
      <c r="B35" s="10"/>
      <c r="C35" s="95" t="s">
        <v>35</v>
      </c>
      <c r="D35" s="5" t="s">
        <v>78</v>
      </c>
      <c r="E35" s="6">
        <f>E7*E26</f>
        <v>1.3592999999999997</v>
      </c>
      <c r="F35" s="6">
        <f t="shared" ref="F35:I35" si="50">F7*F26</f>
        <v>1.4604999999999999</v>
      </c>
      <c r="G35" s="6">
        <f t="shared" si="50"/>
        <v>1.4604999999999999</v>
      </c>
      <c r="H35" s="6">
        <f t="shared" si="50"/>
        <v>1.0004999999999999</v>
      </c>
      <c r="I35" s="6">
        <f t="shared" si="50"/>
        <v>1.0004999999999999</v>
      </c>
      <c r="J35" s="6">
        <f>J7*J26</f>
        <v>1.5525</v>
      </c>
      <c r="K35" s="6">
        <f>K7*K26</f>
        <v>1.5525</v>
      </c>
      <c r="L35" s="6">
        <f>L7*L26</f>
        <v>0.69</v>
      </c>
      <c r="M35" s="6">
        <f t="shared" ref="M35:W35" si="51">M7*M26</f>
        <v>0.83949999999999991</v>
      </c>
      <c r="N35" s="6">
        <f t="shared" si="51"/>
        <v>0.9544999999999999</v>
      </c>
      <c r="O35" s="6">
        <f t="shared" si="51"/>
        <v>1.5187999999999999</v>
      </c>
      <c r="P35" s="6">
        <f t="shared" si="51"/>
        <v>1.5525</v>
      </c>
      <c r="Q35" s="6">
        <f t="shared" si="51"/>
        <v>1.5525</v>
      </c>
      <c r="R35" s="6">
        <f t="shared" si="51"/>
        <v>1.2015199999999999</v>
      </c>
      <c r="S35" s="6">
        <f t="shared" si="51"/>
        <v>1.1824299999999999</v>
      </c>
      <c r="T35" s="6">
        <f t="shared" si="51"/>
        <v>1.6600939999999997</v>
      </c>
      <c r="U35" s="6">
        <f t="shared" si="51"/>
        <v>1.4362349999999997</v>
      </c>
      <c r="V35" s="6">
        <f t="shared" si="51"/>
        <v>1.4362349999999997</v>
      </c>
      <c r="W35" s="6">
        <f t="shared" si="51"/>
        <v>1.38</v>
      </c>
      <c r="X35" s="6">
        <f>X7*X26</f>
        <v>1.1180299999999999</v>
      </c>
      <c r="Y35" s="78"/>
      <c r="Z35" s="6">
        <f t="shared" ref="Z35" si="52">Z7*Z26</f>
        <v>1.3707999999999998</v>
      </c>
      <c r="AA35" s="6">
        <f t="shared" ref="AA35" si="53">AA7*AA26</f>
        <v>1.5525</v>
      </c>
      <c r="AB35" s="6">
        <f t="shared" ref="AB35" si="54">AB7*AB26</f>
        <v>1.1180299999999999</v>
      </c>
      <c r="AC35" s="6">
        <f>AC7*AC26</f>
        <v>1.1615</v>
      </c>
    </row>
    <row r="36" spans="1:29" x14ac:dyDescent="0.3">
      <c r="A36" s="92"/>
      <c r="B36" s="10"/>
      <c r="C36" s="95"/>
      <c r="D36" s="16" t="s">
        <v>79</v>
      </c>
      <c r="E36" s="17">
        <f>E35*365</f>
        <v>496.14449999999988</v>
      </c>
      <c r="F36" s="17">
        <f t="shared" ref="F36:I36" si="55">F35*365</f>
        <v>533.08249999999998</v>
      </c>
      <c r="G36" s="17">
        <f t="shared" si="55"/>
        <v>533.08249999999998</v>
      </c>
      <c r="H36" s="17">
        <f t="shared" si="55"/>
        <v>365.1825</v>
      </c>
      <c r="I36" s="17">
        <f t="shared" si="55"/>
        <v>365.1825</v>
      </c>
      <c r="J36" s="17">
        <f>J35*365</f>
        <v>566.66250000000002</v>
      </c>
      <c r="K36" s="17">
        <f>K35*365</f>
        <v>566.66250000000002</v>
      </c>
      <c r="L36" s="17">
        <f>L35*365</f>
        <v>251.85</v>
      </c>
      <c r="M36" s="17">
        <f t="shared" ref="M36:Z36" si="56">M35*365</f>
        <v>306.41749999999996</v>
      </c>
      <c r="N36" s="17">
        <f t="shared" si="56"/>
        <v>348.39249999999998</v>
      </c>
      <c r="O36" s="17">
        <f t="shared" si="56"/>
        <v>554.36199999999997</v>
      </c>
      <c r="P36" s="17">
        <f t="shared" si="56"/>
        <v>566.66250000000002</v>
      </c>
      <c r="Q36" s="17">
        <f t="shared" si="56"/>
        <v>566.66250000000002</v>
      </c>
      <c r="R36" s="17">
        <f t="shared" si="56"/>
        <v>438.55479999999994</v>
      </c>
      <c r="S36" s="17">
        <f t="shared" si="56"/>
        <v>431.58694999999994</v>
      </c>
      <c r="T36" s="17">
        <f t="shared" si="56"/>
        <v>605.93430999999987</v>
      </c>
      <c r="U36" s="17">
        <f t="shared" si="56"/>
        <v>524.22577499999989</v>
      </c>
      <c r="V36" s="17">
        <f t="shared" si="56"/>
        <v>524.22577499999989</v>
      </c>
      <c r="W36" s="17">
        <f t="shared" si="56"/>
        <v>503.7</v>
      </c>
      <c r="X36" s="17">
        <f t="shared" si="56"/>
        <v>408.08094999999997</v>
      </c>
      <c r="Y36" s="78"/>
      <c r="Z36" s="17">
        <f t="shared" si="56"/>
        <v>500.34199999999993</v>
      </c>
      <c r="AA36" s="17">
        <f t="shared" ref="AA36" si="57">AA35*365</f>
        <v>566.66250000000002</v>
      </c>
      <c r="AB36" s="17">
        <f t="shared" ref="AB36" si="58">AB35*365</f>
        <v>408.08094999999997</v>
      </c>
      <c r="AC36" s="17">
        <f>AC35*365</f>
        <v>423.94749999999999</v>
      </c>
    </row>
    <row r="37" spans="1:29" x14ac:dyDescent="0.3">
      <c r="A37" s="92"/>
      <c r="B37" s="10"/>
      <c r="C37" s="96" t="s">
        <v>89</v>
      </c>
      <c r="D37" s="18" t="s">
        <v>80</v>
      </c>
      <c r="E37" s="20">
        <f>E34+E36</f>
        <v>2933.6798999999992</v>
      </c>
      <c r="F37" s="20">
        <f t="shared" ref="F37:I37" si="59">F34+F36</f>
        <v>3066.1702270000005</v>
      </c>
      <c r="G37" s="20">
        <f t="shared" si="59"/>
        <v>2902.0240570000001</v>
      </c>
      <c r="H37" s="20">
        <f t="shared" si="59"/>
        <v>3740.8637499999995</v>
      </c>
      <c r="I37" s="20">
        <f t="shared" si="59"/>
        <v>3417.7376699999991</v>
      </c>
      <c r="J37" s="20">
        <f>J34+J36</f>
        <v>2727.0984999999996</v>
      </c>
      <c r="K37" s="20">
        <f>K34+K36</f>
        <v>2774.6750579999998</v>
      </c>
      <c r="L37" s="20">
        <f>L34+L36</f>
        <v>2600.1499999999996</v>
      </c>
      <c r="M37" s="20">
        <f t="shared" ref="M37:Z37" si="60">M34+M36</f>
        <v>3006.9625000000001</v>
      </c>
      <c r="N37" s="20">
        <f t="shared" si="60"/>
        <v>3401.1824999999999</v>
      </c>
      <c r="O37" s="20">
        <f t="shared" si="60"/>
        <v>3000.6780000000003</v>
      </c>
      <c r="P37" s="20">
        <f t="shared" si="60"/>
        <v>3035.8999499999995</v>
      </c>
      <c r="Q37" s="20">
        <f t="shared" si="60"/>
        <v>3035.8999499999995</v>
      </c>
      <c r="R37" s="20">
        <f t="shared" si="60"/>
        <v>3116.7909499999996</v>
      </c>
      <c r="S37" s="20">
        <f t="shared" si="60"/>
        <v>3059.3346499999998</v>
      </c>
      <c r="T37" s="20">
        <f t="shared" si="60"/>
        <v>3098.5373449999997</v>
      </c>
      <c r="U37" s="20">
        <f t="shared" si="60"/>
        <v>3035.967455</v>
      </c>
      <c r="V37" s="20">
        <f t="shared" si="60"/>
        <v>3201.7574349999995</v>
      </c>
      <c r="W37" s="20">
        <f t="shared" si="60"/>
        <v>2792.7819999999997</v>
      </c>
      <c r="X37" s="20">
        <f t="shared" si="60"/>
        <v>3772.0206999999996</v>
      </c>
      <c r="Y37" s="78"/>
      <c r="Z37" s="20">
        <f t="shared" si="60"/>
        <v>2947.2705999999998</v>
      </c>
      <c r="AA37" s="20">
        <f t="shared" ref="AA37" si="61">AA34+AA36</f>
        <v>3035.8999499999995</v>
      </c>
      <c r="AB37" s="20">
        <f t="shared" ref="AB37" si="62">AB34+AB36</f>
        <v>3772.0206999999996</v>
      </c>
      <c r="AC37" s="20">
        <f>AC34+AC36</f>
        <v>2486.9290499999997</v>
      </c>
    </row>
    <row r="38" spans="1:29" x14ac:dyDescent="0.3">
      <c r="A38" s="92"/>
      <c r="B38" s="10"/>
      <c r="C38" s="96"/>
      <c r="D38" s="18" t="s">
        <v>29</v>
      </c>
      <c r="E38" s="20">
        <f>(E22*E16)+E15</f>
        <v>0</v>
      </c>
      <c r="F38" s="20">
        <f t="shared" ref="F38:I38" si="63">(F22*F16)+F15</f>
        <v>0</v>
      </c>
      <c r="G38" s="20">
        <f t="shared" si="63"/>
        <v>0</v>
      </c>
      <c r="H38" s="20">
        <f t="shared" si="63"/>
        <v>0</v>
      </c>
      <c r="I38" s="20">
        <f t="shared" si="63"/>
        <v>0</v>
      </c>
      <c r="J38" s="20">
        <f>(J22*J16)+J15</f>
        <v>0</v>
      </c>
      <c r="K38" s="20">
        <f>(K22*K16)+K15</f>
        <v>0</v>
      </c>
      <c r="L38" s="20">
        <f>(L22*L16)+L15</f>
        <v>0</v>
      </c>
      <c r="M38" s="20">
        <f t="shared" ref="M38:Z38" si="64">(M22*M16)+M15</f>
        <v>0</v>
      </c>
      <c r="N38" s="20">
        <f t="shared" si="64"/>
        <v>304.07094999999998</v>
      </c>
      <c r="O38" s="20">
        <f t="shared" si="64"/>
        <v>0</v>
      </c>
      <c r="P38" s="19">
        <f t="shared" si="64"/>
        <v>0</v>
      </c>
      <c r="Q38" s="19">
        <f t="shared" si="64"/>
        <v>200</v>
      </c>
      <c r="R38" s="20">
        <f t="shared" si="64"/>
        <v>200</v>
      </c>
      <c r="S38" s="20">
        <f t="shared" si="64"/>
        <v>120</v>
      </c>
      <c r="T38" s="20">
        <f t="shared" si="64"/>
        <v>0</v>
      </c>
      <c r="U38" s="19">
        <f t="shared" si="64"/>
        <v>0</v>
      </c>
      <c r="V38" s="19">
        <f t="shared" si="64"/>
        <v>0</v>
      </c>
      <c r="W38" s="20">
        <f t="shared" si="64"/>
        <v>150</v>
      </c>
      <c r="X38" s="20">
        <f t="shared" si="64"/>
        <v>0</v>
      </c>
      <c r="Y38" s="78"/>
      <c r="Z38" s="20">
        <f t="shared" si="64"/>
        <v>0</v>
      </c>
      <c r="AA38" s="20">
        <f t="shared" ref="AA38" si="65">(AA22*AA16)+AA15</f>
        <v>0</v>
      </c>
      <c r="AB38" s="20">
        <f t="shared" ref="AB38" si="66">(AB22*AB16)+AB15</f>
        <v>0</v>
      </c>
      <c r="AC38" s="20">
        <f>(AC22*AC16)+AC15</f>
        <v>0</v>
      </c>
    </row>
    <row r="39" spans="1:29" x14ac:dyDescent="0.3">
      <c r="A39" s="92"/>
      <c r="B39" s="10"/>
      <c r="C39" s="96"/>
      <c r="D39" s="16" t="s">
        <v>22</v>
      </c>
      <c r="E39" s="17">
        <f>E34+E36-E38</f>
        <v>2933.6798999999992</v>
      </c>
      <c r="F39" s="17">
        <f t="shared" ref="F39:I39" si="67">F34+F36-F38</f>
        <v>3066.1702270000005</v>
      </c>
      <c r="G39" s="17">
        <f t="shared" si="67"/>
        <v>2902.0240570000001</v>
      </c>
      <c r="H39" s="17">
        <f t="shared" si="67"/>
        <v>3740.8637499999995</v>
      </c>
      <c r="I39" s="17">
        <f t="shared" si="67"/>
        <v>3417.7376699999991</v>
      </c>
      <c r="J39" s="17">
        <f>J34+J36-J38</f>
        <v>2727.0984999999996</v>
      </c>
      <c r="K39" s="17">
        <f>K34+K36-K38</f>
        <v>2774.6750579999998</v>
      </c>
      <c r="L39" s="17">
        <f>L34+L36-L38</f>
        <v>2600.1499999999996</v>
      </c>
      <c r="M39" s="17">
        <f t="shared" ref="M39:Z39" si="68">M34+M36-M38</f>
        <v>3006.9625000000001</v>
      </c>
      <c r="N39" s="17">
        <f t="shared" si="68"/>
        <v>3097.1115500000001</v>
      </c>
      <c r="O39" s="17">
        <f t="shared" si="68"/>
        <v>3000.6780000000003</v>
      </c>
      <c r="P39" s="17">
        <f t="shared" si="68"/>
        <v>3035.8999499999995</v>
      </c>
      <c r="Q39" s="17">
        <f t="shared" si="68"/>
        <v>2835.8999499999995</v>
      </c>
      <c r="R39" s="17">
        <f t="shared" si="68"/>
        <v>2916.7909499999996</v>
      </c>
      <c r="S39" s="17">
        <f t="shared" si="68"/>
        <v>2939.3346499999998</v>
      </c>
      <c r="T39" s="17">
        <f t="shared" si="68"/>
        <v>3098.5373449999997</v>
      </c>
      <c r="U39" s="17">
        <f t="shared" si="68"/>
        <v>3035.967455</v>
      </c>
      <c r="V39" s="17">
        <f t="shared" si="68"/>
        <v>3201.7574349999995</v>
      </c>
      <c r="W39" s="17">
        <f t="shared" si="68"/>
        <v>2642.7819999999997</v>
      </c>
      <c r="X39" s="17">
        <f t="shared" si="68"/>
        <v>3772.0206999999996</v>
      </c>
      <c r="Y39" s="78"/>
      <c r="Z39" s="17">
        <f t="shared" si="68"/>
        <v>2947.2705999999998</v>
      </c>
      <c r="AA39" s="17">
        <f t="shared" ref="AA39" si="69">AA34+AA36-AA38</f>
        <v>3035.8999499999995</v>
      </c>
      <c r="AB39" s="17">
        <f t="shared" ref="AB39" si="70">AB34+AB36-AB38</f>
        <v>3772.0206999999996</v>
      </c>
      <c r="AC39" s="17">
        <f>AC34+AC36-AC38</f>
        <v>2486.9290499999997</v>
      </c>
    </row>
    <row r="40" spans="1:29" x14ac:dyDescent="0.3">
      <c r="A40" s="92"/>
      <c r="B40" s="10"/>
      <c r="C40" s="96"/>
      <c r="D40" s="5" t="s">
        <v>107</v>
      </c>
      <c r="E40" s="6">
        <f>E41/E26</f>
        <v>212.58549999999997</v>
      </c>
      <c r="F40" s="6">
        <f t="shared" ref="F40:Z40" si="71">F41/F26</f>
        <v>222.1862483333334</v>
      </c>
      <c r="G40" s="6">
        <f t="shared" si="71"/>
        <v>210.29159833333335</v>
      </c>
      <c r="H40" s="6">
        <f t="shared" si="71"/>
        <v>271.07708333333329</v>
      </c>
      <c r="I40" s="6">
        <f t="shared" si="71"/>
        <v>247.66214999999994</v>
      </c>
      <c r="J40" s="6">
        <f t="shared" si="71"/>
        <v>197.61583333333331</v>
      </c>
      <c r="K40" s="6">
        <f t="shared" si="71"/>
        <v>201.06341</v>
      </c>
      <c r="L40" s="6">
        <f t="shared" si="71"/>
        <v>188.41666666666666</v>
      </c>
      <c r="M40" s="6">
        <f t="shared" si="71"/>
        <v>217.89583333333334</v>
      </c>
      <c r="N40" s="6">
        <f t="shared" si="71"/>
        <v>224.4283731884058</v>
      </c>
      <c r="O40" s="6">
        <f t="shared" si="71"/>
        <v>217.44043478260875</v>
      </c>
      <c r="P40" s="6">
        <f t="shared" si="71"/>
        <v>219.99274999999997</v>
      </c>
      <c r="Q40" s="6">
        <f t="shared" si="71"/>
        <v>205.49999637681159</v>
      </c>
      <c r="R40" s="6">
        <f t="shared" si="71"/>
        <v>211.36166304347825</v>
      </c>
      <c r="S40" s="6">
        <f t="shared" si="71"/>
        <v>212.99526449275362</v>
      </c>
      <c r="T40" s="6">
        <f t="shared" si="71"/>
        <v>224.53169166666669</v>
      </c>
      <c r="U40" s="6">
        <f t="shared" si="71"/>
        <v>219.99764166666668</v>
      </c>
      <c r="V40" s="6">
        <f t="shared" si="71"/>
        <v>232.01140833333329</v>
      </c>
      <c r="W40" s="6">
        <f t="shared" si="71"/>
        <v>191.50594202898549</v>
      </c>
      <c r="X40" s="6">
        <f t="shared" si="71"/>
        <v>273.33483333333334</v>
      </c>
      <c r="Y40" s="78"/>
      <c r="Z40" s="6">
        <f t="shared" si="71"/>
        <v>213.57033333333334</v>
      </c>
      <c r="AA40" s="6">
        <f t="shared" ref="AA40" si="72">AA41/AA26</f>
        <v>219.99274999999997</v>
      </c>
      <c r="AB40" s="6">
        <f t="shared" ref="AB40" si="73">AB41/AB26</f>
        <v>273.33483333333334</v>
      </c>
      <c r="AC40" s="6">
        <f>AC41/AC26</f>
        <v>180.21224999999998</v>
      </c>
    </row>
    <row r="41" spans="1:29" x14ac:dyDescent="0.3">
      <c r="A41" s="92"/>
      <c r="B41" s="10"/>
      <c r="C41" s="96"/>
      <c r="D41" s="18" t="s">
        <v>87</v>
      </c>
      <c r="E41" s="20">
        <f>E39/12</f>
        <v>244.47332499999993</v>
      </c>
      <c r="F41" s="20">
        <f t="shared" ref="F41:I41" si="74">F39/12</f>
        <v>255.51418558333339</v>
      </c>
      <c r="G41" s="20">
        <f t="shared" si="74"/>
        <v>241.83533808333334</v>
      </c>
      <c r="H41" s="20">
        <f t="shared" si="74"/>
        <v>311.73864583333329</v>
      </c>
      <c r="I41" s="20">
        <f t="shared" si="74"/>
        <v>284.81147249999992</v>
      </c>
      <c r="J41" s="20">
        <f>J39/12</f>
        <v>227.2582083333333</v>
      </c>
      <c r="K41" s="20">
        <f>K39/12</f>
        <v>231.22292149999998</v>
      </c>
      <c r="L41" s="20">
        <f>L39/12</f>
        <v>216.67916666666665</v>
      </c>
      <c r="M41" s="20">
        <f t="shared" ref="M41:Z41" si="75">M39/12</f>
        <v>250.58020833333333</v>
      </c>
      <c r="N41" s="20">
        <f t="shared" si="75"/>
        <v>258.09262916666665</v>
      </c>
      <c r="O41" s="20">
        <f t="shared" si="75"/>
        <v>250.05650000000003</v>
      </c>
      <c r="P41" s="20">
        <f t="shared" si="75"/>
        <v>252.99166249999996</v>
      </c>
      <c r="Q41" s="20">
        <f t="shared" si="75"/>
        <v>236.3249958333333</v>
      </c>
      <c r="R41" s="20">
        <f t="shared" si="75"/>
        <v>243.06591249999997</v>
      </c>
      <c r="S41" s="20">
        <f t="shared" si="75"/>
        <v>244.94455416666665</v>
      </c>
      <c r="T41" s="20">
        <f t="shared" si="75"/>
        <v>258.21144541666666</v>
      </c>
      <c r="U41" s="20">
        <f t="shared" si="75"/>
        <v>252.99728791666666</v>
      </c>
      <c r="V41" s="20">
        <f t="shared" si="75"/>
        <v>266.81311958333328</v>
      </c>
      <c r="W41" s="20">
        <f t="shared" si="75"/>
        <v>220.2318333333333</v>
      </c>
      <c r="X41" s="20">
        <f t="shared" si="75"/>
        <v>314.33505833333328</v>
      </c>
      <c r="Y41" s="78"/>
      <c r="Z41" s="20">
        <f t="shared" si="75"/>
        <v>245.60588333333331</v>
      </c>
      <c r="AA41" s="20">
        <f t="shared" ref="AA41" si="76">AA39/12</f>
        <v>252.99166249999996</v>
      </c>
      <c r="AB41" s="20">
        <f t="shared" ref="AB41" si="77">AB39/12</f>
        <v>314.33505833333328</v>
      </c>
      <c r="AC41" s="20">
        <f>AC39/12</f>
        <v>207.24408749999998</v>
      </c>
    </row>
    <row r="42" spans="1:29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76"/>
      <c r="Z42" s="32"/>
      <c r="AA42" s="32"/>
      <c r="AB42" s="32"/>
      <c r="AC42" s="32"/>
    </row>
    <row r="43" spans="1:29" x14ac:dyDescent="0.3">
      <c r="A43" s="55"/>
      <c r="B43" s="55"/>
      <c r="C43" s="55"/>
      <c r="D43" s="55" t="str">
        <f>CONCATENATE("Best plans for ",B1, " assuming annual consumption of ",B25, " kWh")</f>
        <v>Best plans for Christchurch assuming annual consumption of 10210 kWh</v>
      </c>
      <c r="E43" s="5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76"/>
      <c r="Z43" s="32"/>
      <c r="AA43" s="32"/>
      <c r="AB43" s="32"/>
      <c r="AC43" s="32"/>
    </row>
    <row r="44" spans="1:29" ht="15" customHeight="1" x14ac:dyDescent="0.3">
      <c r="A44" s="86" t="s">
        <v>93</v>
      </c>
      <c r="B44" s="86"/>
      <c r="C44" s="86"/>
      <c r="D44" s="5" t="s">
        <v>117</v>
      </c>
      <c r="E44" s="5" t="str">
        <f>E1</f>
        <v>Contact Basic Plan (Standard)</v>
      </c>
      <c r="F44" s="5" t="str">
        <f t="shared" ref="F44:I44" si="78">F1</f>
        <v>Ecotricity ecoSAVER (Standard)</v>
      </c>
      <c r="G44" s="5" t="str">
        <f t="shared" si="78"/>
        <v>Ecotricity ecoWHOLESALE (Standard)</v>
      </c>
      <c r="H44" s="5" t="str">
        <f t="shared" si="78"/>
        <v>Electric Kiwi - Kiwi (Standard)</v>
      </c>
      <c r="I44" s="5" t="str">
        <f t="shared" si="78"/>
        <v>Electric Kiwi - MoveMaster (Standard)</v>
      </c>
      <c r="J44" s="5" t="str">
        <f>J1</f>
        <v>Flick Energy Flat (Standard)</v>
      </c>
      <c r="K44" s="5" t="str">
        <f>K1</f>
        <v>Flick Energy Off Peak (Standard)</v>
      </c>
      <c r="L44" s="5" t="str">
        <f>L1</f>
        <v>Frank Energy (Standard)</v>
      </c>
      <c r="M44" s="5" t="str">
        <f t="shared" ref="M44:Z44" si="79">M1</f>
        <v>Genesis Energy Basic (Standard)</v>
      </c>
      <c r="N44" s="5" t="str">
        <f t="shared" si="79"/>
        <v>Genesis Energy Plus (Standard)</v>
      </c>
      <c r="O44" s="5" t="str">
        <f t="shared" si="79"/>
        <v>Globug (Standard)</v>
      </c>
      <c r="P44" s="5" t="str">
        <f t="shared" si="79"/>
        <v>Mercury Open Term (Standard)</v>
      </c>
      <c r="Q44" s="5" t="str">
        <f t="shared" si="79"/>
        <v>Mercury 1 Year Fixed (Standard)</v>
      </c>
      <c r="R44" s="5" t="str">
        <f t="shared" si="79"/>
        <v>Meridian 2- year contract (Standard)</v>
      </c>
      <c r="S44" s="5" t="str">
        <f t="shared" si="79"/>
        <v>Meridian No Fixed Term (Standard)</v>
      </c>
      <c r="T44" s="5" t="str">
        <f t="shared" si="79"/>
        <v>Nova Energy (Standard)</v>
      </c>
      <c r="U44" s="5" t="str">
        <f t="shared" si="79"/>
        <v>Octopus Fixed (Standard)</v>
      </c>
      <c r="V44" s="5" t="str">
        <f t="shared" si="79"/>
        <v>Octopus Flexi (Standard)</v>
      </c>
      <c r="W44" s="5" t="str">
        <f t="shared" si="79"/>
        <v>Powershop (Standard)</v>
      </c>
      <c r="X44" s="5" t="str">
        <f t="shared" si="79"/>
        <v>Slingshot (Standard)</v>
      </c>
      <c r="Y44" s="76"/>
      <c r="Z44" s="5" t="str">
        <f t="shared" si="79"/>
        <v>Contact Broadband Bundle (Standard)</v>
      </c>
      <c r="AA44" s="5" t="str">
        <f t="shared" ref="AA44" si="80">AA1</f>
        <v>Mercury Broadband Bundle (Standard)</v>
      </c>
      <c r="AB44" s="5" t="str">
        <f t="shared" ref="AB44" si="81">AB1</f>
        <v>2degrees Bundle (Standard)</v>
      </c>
      <c r="AC44" s="5" t="str">
        <f>AC1</f>
        <v>Electric Kiwi - Prepay 300 (Standard)</v>
      </c>
    </row>
    <row r="45" spans="1:29" x14ac:dyDescent="0.3">
      <c r="A45" s="86"/>
      <c r="B45" s="86"/>
      <c r="C45" s="86"/>
      <c r="D45" s="5" t="s">
        <v>76</v>
      </c>
      <c r="E45" s="6">
        <f>E23</f>
        <v>2933.6798999999992</v>
      </c>
      <c r="F45" s="6">
        <f t="shared" ref="F45:Z45" si="82">F23</f>
        <v>3066.1702270000005</v>
      </c>
      <c r="G45" s="6">
        <f t="shared" si="82"/>
        <v>2902.0240570000001</v>
      </c>
      <c r="H45" s="6">
        <f t="shared" si="82"/>
        <v>3740.8637499999995</v>
      </c>
      <c r="I45" s="6">
        <f t="shared" si="82"/>
        <v>3417.7376699999991</v>
      </c>
      <c r="J45" s="6">
        <f>J23</f>
        <v>2727.0984999999996</v>
      </c>
      <c r="K45" s="6">
        <f>K23</f>
        <v>2774.6750579999998</v>
      </c>
      <c r="L45" s="6">
        <f>L23</f>
        <v>2600.1499999999996</v>
      </c>
      <c r="M45" s="6">
        <f t="shared" ref="M45:V45" si="83">M23</f>
        <v>3006.9625000000001</v>
      </c>
      <c r="N45" s="6">
        <f t="shared" si="83"/>
        <v>3097.1115500000001</v>
      </c>
      <c r="O45" s="6">
        <f t="shared" si="83"/>
        <v>3000.6780000000003</v>
      </c>
      <c r="P45" s="6">
        <f t="shared" si="83"/>
        <v>3035.8999499999995</v>
      </c>
      <c r="Q45" s="6">
        <f t="shared" si="83"/>
        <v>2835.8999499999995</v>
      </c>
      <c r="R45" s="6">
        <f t="shared" si="83"/>
        <v>2916.7909499999996</v>
      </c>
      <c r="S45" s="6">
        <f t="shared" si="83"/>
        <v>2939.3346499999998</v>
      </c>
      <c r="T45" s="6">
        <f t="shared" si="83"/>
        <v>3098.5373449999997</v>
      </c>
      <c r="U45" s="6">
        <f t="shared" si="83"/>
        <v>3035.967455</v>
      </c>
      <c r="V45" s="6">
        <f t="shared" si="83"/>
        <v>3201.7574349999995</v>
      </c>
      <c r="W45" s="6">
        <f t="shared" si="82"/>
        <v>2642.7819999999997</v>
      </c>
      <c r="X45" s="6">
        <f t="shared" si="82"/>
        <v>3772.0206999999996</v>
      </c>
      <c r="Y45" s="78"/>
      <c r="Z45" s="6">
        <f t="shared" si="82"/>
        <v>2947.2705999999998</v>
      </c>
      <c r="AA45" s="6">
        <f t="shared" ref="AA45" si="84">AA23</f>
        <v>3035.8999499999995</v>
      </c>
      <c r="AB45" s="6">
        <f t="shared" ref="AB45" si="85">AB23</f>
        <v>3772.0206999999996</v>
      </c>
      <c r="AC45" s="6">
        <f>AC23</f>
        <v>2486.9290499999997</v>
      </c>
    </row>
    <row r="46" spans="1:29" x14ac:dyDescent="0.3">
      <c r="A46" s="86"/>
      <c r="B46" s="86"/>
      <c r="C46" s="86"/>
      <c r="D46" s="5" t="s">
        <v>77</v>
      </c>
      <c r="E46" s="5" t="str">
        <f>E2</f>
        <v>Open</v>
      </c>
      <c r="F46" s="5" t="str">
        <f t="shared" ref="F46:Z46" si="86">F2</f>
        <v>Open (prices fixed for 12 months)</v>
      </c>
      <c r="G46" s="5" t="str">
        <f t="shared" si="86"/>
        <v>Open</v>
      </c>
      <c r="H46" s="5" t="str">
        <f t="shared" si="86"/>
        <v>Open</v>
      </c>
      <c r="I46" s="5" t="str">
        <f t="shared" si="86"/>
        <v>Open</v>
      </c>
      <c r="J46" s="5" t="str">
        <f>J2</f>
        <v>Open</v>
      </c>
      <c r="K46" s="5" t="str">
        <f>K2</f>
        <v>Open</v>
      </c>
      <c r="L46" s="5" t="str">
        <f>L2</f>
        <v>Open</v>
      </c>
      <c r="M46" s="5" t="str">
        <f t="shared" ref="M46:V46" si="87">M2</f>
        <v>Fixed (12 months)</v>
      </c>
      <c r="N46" s="5" t="str">
        <f t="shared" si="87"/>
        <v>Open or Fixed</v>
      </c>
      <c r="O46" s="5" t="str">
        <f t="shared" si="87"/>
        <v>Open</v>
      </c>
      <c r="P46" s="5" t="str">
        <f t="shared" si="87"/>
        <v>Open</v>
      </c>
      <c r="Q46" s="5" t="str">
        <f t="shared" si="87"/>
        <v>Fixed (12 months)</v>
      </c>
      <c r="R46" s="5" t="str">
        <f t="shared" si="87"/>
        <v>Fixed (24 months)</v>
      </c>
      <c r="S46" s="5" t="str">
        <f t="shared" si="87"/>
        <v>Open</v>
      </c>
      <c r="T46" s="5" t="str">
        <f t="shared" si="87"/>
        <v>Open</v>
      </c>
      <c r="U46" s="5" t="str">
        <f t="shared" si="87"/>
        <v>Open (prices fixed for 12 months)</v>
      </c>
      <c r="V46" s="5" t="str">
        <f t="shared" si="87"/>
        <v>Open</v>
      </c>
      <c r="W46" s="5" t="str">
        <f t="shared" si="86"/>
        <v>Open</v>
      </c>
      <c r="X46" s="5" t="str">
        <f t="shared" si="86"/>
        <v>Fixed 12 months</v>
      </c>
      <c r="Y46" s="76"/>
      <c r="Z46" s="5" t="str">
        <f t="shared" si="86"/>
        <v>Open</v>
      </c>
      <c r="AA46" s="5" t="str">
        <f t="shared" ref="AA46" si="88">AA2</f>
        <v>Fixed (12 months)</v>
      </c>
      <c r="AB46" s="5" t="str">
        <f t="shared" ref="AB46" si="89">AB2</f>
        <v>Open / Fixed</v>
      </c>
      <c r="AC46" s="5" t="str">
        <f>AC2</f>
        <v>Open</v>
      </c>
    </row>
    <row r="47" spans="1:29" x14ac:dyDescent="0.3">
      <c r="A47" s="86"/>
      <c r="B47" s="86"/>
      <c r="C47" s="86"/>
      <c r="D47" s="5" t="s">
        <v>118</v>
      </c>
      <c r="E47" s="5" t="str">
        <f>E18</f>
        <v>.</v>
      </c>
      <c r="F47" s="5" t="str">
        <f t="shared" ref="F47:Z47" si="90">F18</f>
        <v>.</v>
      </c>
      <c r="G47" s="5" t="str">
        <f t="shared" si="90"/>
        <v>.</v>
      </c>
      <c r="H47" s="5" t="str">
        <f t="shared" si="90"/>
        <v>.</v>
      </c>
      <c r="I47" s="5" t="str">
        <f t="shared" si="90"/>
        <v>.</v>
      </c>
      <c r="J47" s="5" t="str">
        <f t="shared" si="90"/>
        <v>.</v>
      </c>
      <c r="K47" s="5" t="str">
        <f t="shared" si="90"/>
        <v>.</v>
      </c>
      <c r="L47" s="5" t="str">
        <f t="shared" si="90"/>
        <v>.</v>
      </c>
      <c r="M47" s="5" t="str">
        <f t="shared" si="90"/>
        <v>.</v>
      </c>
      <c r="N47" s="5" t="str">
        <f t="shared" si="90"/>
        <v>DISC-03</v>
      </c>
      <c r="O47" s="5" t="str">
        <f t="shared" si="90"/>
        <v>.</v>
      </c>
      <c r="P47" s="5" t="str">
        <f t="shared" si="90"/>
        <v>.</v>
      </c>
      <c r="Q47" s="5" t="str">
        <f t="shared" si="90"/>
        <v>DISC-04</v>
      </c>
      <c r="R47" s="5" t="str">
        <f t="shared" si="90"/>
        <v>DISC-07</v>
      </c>
      <c r="S47" s="5" t="str">
        <f t="shared" si="90"/>
        <v>DISC-10</v>
      </c>
      <c r="T47" s="5" t="str">
        <f t="shared" si="90"/>
        <v>.</v>
      </c>
      <c r="U47" s="5" t="str">
        <f t="shared" si="90"/>
        <v>.</v>
      </c>
      <c r="V47" s="5" t="str">
        <f t="shared" si="90"/>
        <v>.</v>
      </c>
      <c r="W47" s="5" t="str">
        <f t="shared" si="90"/>
        <v>DISC-08</v>
      </c>
      <c r="X47" s="5" t="str">
        <f t="shared" si="90"/>
        <v>BUND-02</v>
      </c>
      <c r="Y47" s="76"/>
      <c r="Z47" s="5" t="str">
        <f t="shared" si="90"/>
        <v>BUND-05</v>
      </c>
      <c r="AA47" s="5" t="str">
        <f t="shared" ref="AA47" si="91">AA18</f>
        <v>BUND-04</v>
      </c>
      <c r="AB47" s="5" t="str">
        <f t="shared" ref="AB47" si="92">AB18</f>
        <v>BUND-06</v>
      </c>
      <c r="AC47" s="5" t="str">
        <f>AC18</f>
        <v>BUND-07</v>
      </c>
    </row>
    <row r="48" spans="1:29" x14ac:dyDescent="0.3">
      <c r="A48" s="98" t="s">
        <v>188</v>
      </c>
      <c r="B48" s="98"/>
      <c r="C48" s="98"/>
      <c r="D48" s="72" t="s">
        <v>195</v>
      </c>
      <c r="E48" s="29">
        <f>VLOOKUP(E1,'Plans terms &amp; discounts'!$A:$G,6,FALSE)</f>
        <v>0</v>
      </c>
      <c r="F48" s="29">
        <f>VLOOKUP(F1,'Plans terms &amp; discounts'!$A:$G,6,FALSE)</f>
        <v>0</v>
      </c>
      <c r="G48" s="29">
        <f>VLOOKUP(G1,'Plans terms &amp; discounts'!$A:$G,6,FALSE)</f>
        <v>0</v>
      </c>
      <c r="H48" s="29">
        <f>VLOOKUP(H1,'Plans terms &amp; discounts'!$A:$G,6,FALSE)</f>
        <v>0</v>
      </c>
      <c r="I48" s="29">
        <f>VLOOKUP(I1,'Plans terms &amp; discounts'!$A:$G,6,FALSE)</f>
        <v>0</v>
      </c>
      <c r="J48" s="29">
        <f>VLOOKUP(J1,'Plans terms &amp; discounts'!$A:$G,6,FALSE)</f>
        <v>0</v>
      </c>
      <c r="K48" s="29">
        <f>VLOOKUP(K1,'Plans terms &amp; discounts'!$A:$G,6,FALSE)</f>
        <v>0</v>
      </c>
      <c r="L48" s="29">
        <f>VLOOKUP(L1,'Plans terms &amp; discounts'!$A:$G,6,FALSE)</f>
        <v>0</v>
      </c>
      <c r="M48" s="29">
        <f>VLOOKUP(M1,'Plans terms &amp; discounts'!$A:$G,6,FALSE)</f>
        <v>0.02</v>
      </c>
      <c r="N48" s="29">
        <f>VLOOKUP(N1,'Plans terms &amp; discounts'!$A:$G,6,FALSE)</f>
        <v>0.03</v>
      </c>
      <c r="O48" s="29">
        <f>VLOOKUP(O1,'Plans terms &amp; discounts'!$A:$G,6,FALSE)</f>
        <v>0</v>
      </c>
      <c r="P48" s="29">
        <f>VLOOKUP(P1,'Plans terms &amp; discounts'!$A:$G,6,FALSE)</f>
        <v>0</v>
      </c>
      <c r="Q48" s="29">
        <f>VLOOKUP(Q1,'Plans terms &amp; discounts'!$A:$G,6,FALSE)</f>
        <v>0</v>
      </c>
      <c r="R48" s="29">
        <f>VLOOKUP(R1,'Plans terms &amp; discounts'!$A:$G,6,FALSE)</f>
        <v>0</v>
      </c>
      <c r="S48" s="29">
        <f>VLOOKUP(S1,'Plans terms &amp; discounts'!$A:$G,6,FALSE)</f>
        <v>0</v>
      </c>
      <c r="T48" s="29">
        <f>VLOOKUP(T1,'Plans terms &amp; discounts'!$A:$G,6,FALSE)</f>
        <v>0</v>
      </c>
      <c r="U48" s="29">
        <f>VLOOKUP(U1,'Plans terms &amp; discounts'!$A:$G,6,FALSE)</f>
        <v>0</v>
      </c>
      <c r="V48" s="29">
        <f>VLOOKUP(V1,'Plans terms &amp; discounts'!$A:$G,6,FALSE)</f>
        <v>0</v>
      </c>
      <c r="W48" s="29">
        <f>VLOOKUP(W1,'Plans terms &amp; discounts'!$A:$G,6,FALSE)</f>
        <v>0</v>
      </c>
      <c r="X48" s="29">
        <f>VLOOKUP(X1,'Plans terms &amp; discounts'!$A:$G,6,FALSE)</f>
        <v>0</v>
      </c>
      <c r="Y48" s="79"/>
      <c r="Z48" s="29">
        <f>VLOOKUP(Z1,'Plans terms &amp; discounts'!$A:$G,6,FALSE)</f>
        <v>0</v>
      </c>
      <c r="AA48" s="29">
        <f>VLOOKUP(AA1,'Plans terms &amp; discounts'!$A:$G,6,FALSE)</f>
        <v>0</v>
      </c>
      <c r="AB48" s="29">
        <f>VLOOKUP(AB1,'Plans terms &amp; discounts'!$A:$G,6,FALSE)</f>
        <v>0</v>
      </c>
      <c r="AC48" s="29">
        <f>VLOOKUP(AC1,'Plans terms &amp; discounts'!$A:$G,6,FALSE)</f>
        <v>0</v>
      </c>
    </row>
    <row r="49" spans="1:29" x14ac:dyDescent="0.3">
      <c r="A49" s="98"/>
      <c r="B49" s="98"/>
      <c r="C49" s="98"/>
      <c r="D49" s="11" t="s">
        <v>196</v>
      </c>
      <c r="E49" s="11">
        <f>VLOOKUP(E1,'Plans terms &amp; discounts'!$A:$G,7,FALSE)</f>
        <v>0</v>
      </c>
      <c r="F49" s="11">
        <f>VLOOKUP(F1,'Plans terms &amp; discounts'!$A:$G,7,FALSE)</f>
        <v>0</v>
      </c>
      <c r="G49" s="11">
        <f>VLOOKUP(G1,'Plans terms &amp; discounts'!$A:$G,7,FALSE)</f>
        <v>0</v>
      </c>
      <c r="H49" s="11">
        <f>VLOOKUP(H1,'Plans terms &amp; discounts'!$A:$G,7,FALSE)</f>
        <v>0</v>
      </c>
      <c r="I49" s="11">
        <f>VLOOKUP(I1,'Plans terms &amp; discounts'!$A:$G,7,FALSE)</f>
        <v>0</v>
      </c>
      <c r="J49" s="11">
        <f>VLOOKUP(J1,'Plans terms &amp; discounts'!$A:$G,7,FALSE)</f>
        <v>50</v>
      </c>
      <c r="K49" s="11">
        <f>VLOOKUP(K1,'Plans terms &amp; discounts'!$A:$G,7,FALSE)</f>
        <v>50</v>
      </c>
      <c r="L49" s="11">
        <f>VLOOKUP(L1,'Plans terms &amp; discounts'!$A:$G,7,FALSE)</f>
        <v>0</v>
      </c>
      <c r="M49" s="11">
        <f>VLOOKUP(M1,'Plans terms &amp; discounts'!$A:$G,7,FALSE)</f>
        <v>100</v>
      </c>
      <c r="N49" s="11">
        <f>VLOOKUP(N1,'Plans terms &amp; discounts'!$A:$G,7,FALSE)</f>
        <v>0</v>
      </c>
      <c r="O49" s="11">
        <f>VLOOKUP(O1,'Plans terms &amp; discounts'!$A:$G,7,FALSE)</f>
        <v>0</v>
      </c>
      <c r="P49" s="11">
        <f>VLOOKUP(P1,'Plans terms &amp; discounts'!$A:$G,7,FALSE)</f>
        <v>0</v>
      </c>
      <c r="Q49" s="11">
        <f>VLOOKUP(Q1,'Plans terms &amp; discounts'!$A:$G,7,FALSE)</f>
        <v>0</v>
      </c>
      <c r="R49" s="11">
        <f>VLOOKUP(R1,'Plans terms &amp; discounts'!$A:$G,7,FALSE)</f>
        <v>0</v>
      </c>
      <c r="S49" s="11">
        <f>VLOOKUP(S1,'Plans terms &amp; discounts'!$A:$G,7,FALSE)</f>
        <v>0</v>
      </c>
      <c r="T49" s="11">
        <f>VLOOKUP(T1,'Plans terms &amp; discounts'!$A:$G,7,FALSE)</f>
        <v>0</v>
      </c>
      <c r="U49" s="11">
        <f>VLOOKUP(U1,'Plans terms &amp; discounts'!$A:$G,7,FALSE)</f>
        <v>0</v>
      </c>
      <c r="V49" s="11">
        <f>VLOOKUP(V1,'Plans terms &amp; discounts'!$A:$G,7,FALSE)</f>
        <v>0</v>
      </c>
      <c r="W49" s="11">
        <f>VLOOKUP(W1,'Plans terms &amp; discounts'!$A:$G,7,FALSE)</f>
        <v>0</v>
      </c>
      <c r="X49" s="11">
        <f>VLOOKUP(X1,'Plans terms &amp; discounts'!$A:$G,7,FALSE)</f>
        <v>0</v>
      </c>
      <c r="Y49" s="78"/>
      <c r="Z49" s="11">
        <f>VLOOKUP(Z1,'Plans terms &amp; discounts'!$A:$G,7,FALSE)</f>
        <v>0</v>
      </c>
      <c r="AA49" s="11">
        <f>VLOOKUP(AA1,'Plans terms &amp; discounts'!$A:$G,7,FALSE)</f>
        <v>0</v>
      </c>
      <c r="AB49" s="11">
        <f>VLOOKUP(AB1,'Plans terms &amp; discounts'!$A:$G,7,FALSE)</f>
        <v>0</v>
      </c>
      <c r="AC49" s="11">
        <f>VLOOKUP(AC1,'Plans terms &amp; discounts'!$A:$G,7,FALSE)</f>
        <v>0</v>
      </c>
    </row>
    <row r="50" spans="1:29" x14ac:dyDescent="0.3">
      <c r="A50" s="98"/>
      <c r="B50" s="98"/>
      <c r="C50" s="98"/>
      <c r="D50" s="11" t="s">
        <v>197</v>
      </c>
      <c r="E50" s="11">
        <f t="shared" ref="E50:L50" si="93">E45-(E45*E48)-E49</f>
        <v>2933.6798999999992</v>
      </c>
      <c r="F50" s="11">
        <f t="shared" si="93"/>
        <v>3066.1702270000005</v>
      </c>
      <c r="G50" s="11">
        <f t="shared" si="93"/>
        <v>2902.0240570000001</v>
      </c>
      <c r="H50" s="11">
        <f t="shared" si="93"/>
        <v>3740.8637499999995</v>
      </c>
      <c r="I50" s="11">
        <f t="shared" si="93"/>
        <v>3417.7376699999991</v>
      </c>
      <c r="J50" s="11">
        <f t="shared" si="93"/>
        <v>2677.0984999999996</v>
      </c>
      <c r="K50" s="11">
        <f t="shared" si="93"/>
        <v>2724.6750579999998</v>
      </c>
      <c r="L50" s="11">
        <f t="shared" si="93"/>
        <v>2600.1499999999996</v>
      </c>
      <c r="M50" s="11">
        <f>M45-(M45*M48)-M49</f>
        <v>2846.8232499999999</v>
      </c>
      <c r="N50" s="11">
        <f>N45-(N45*N48)-N49</f>
        <v>3004.1982035000001</v>
      </c>
      <c r="O50" s="11">
        <f t="shared" ref="O50:AB50" si="94">O45-(O45*O48)-O49</f>
        <v>3000.6780000000003</v>
      </c>
      <c r="P50" s="11">
        <f t="shared" si="94"/>
        <v>3035.8999499999995</v>
      </c>
      <c r="Q50" s="11">
        <f t="shared" si="94"/>
        <v>2835.8999499999995</v>
      </c>
      <c r="R50" s="11">
        <f t="shared" si="94"/>
        <v>2916.7909499999996</v>
      </c>
      <c r="S50" s="11">
        <f t="shared" si="94"/>
        <v>2939.3346499999998</v>
      </c>
      <c r="T50" s="11">
        <f t="shared" si="94"/>
        <v>3098.5373449999997</v>
      </c>
      <c r="U50" s="11">
        <f t="shared" si="94"/>
        <v>3035.967455</v>
      </c>
      <c r="V50" s="11">
        <f t="shared" si="94"/>
        <v>3201.7574349999995</v>
      </c>
      <c r="W50" s="11">
        <f t="shared" si="94"/>
        <v>2642.7819999999997</v>
      </c>
      <c r="X50" s="11">
        <f t="shared" si="94"/>
        <v>3772.0206999999996</v>
      </c>
      <c r="Y50" s="78"/>
      <c r="Z50" s="11">
        <f t="shared" si="94"/>
        <v>2947.2705999999998</v>
      </c>
      <c r="AA50" s="11">
        <f t="shared" si="94"/>
        <v>3035.8999499999995</v>
      </c>
      <c r="AB50" s="11">
        <f t="shared" si="94"/>
        <v>3772.0206999999996</v>
      </c>
      <c r="AC50" s="11">
        <f>AC45-(AC45*AC48)-AC49</f>
        <v>2486.9290499999997</v>
      </c>
    </row>
    <row r="51" spans="1:29" x14ac:dyDescent="0.3">
      <c r="Y51" s="76"/>
    </row>
    <row r="52" spans="1:29" x14ac:dyDescent="0.3">
      <c r="J52" s="41">
        <f>J45/1.15</f>
        <v>2371.39</v>
      </c>
      <c r="K52" s="41">
        <f>K45/1.15</f>
        <v>2412.7609200000002</v>
      </c>
      <c r="Y52" s="76"/>
    </row>
    <row r="53" spans="1:29" x14ac:dyDescent="0.3">
      <c r="Y53" s="76"/>
    </row>
    <row r="54" spans="1:29" x14ac:dyDescent="0.3">
      <c r="Y54" s="76"/>
    </row>
    <row r="55" spans="1:29" x14ac:dyDescent="0.3">
      <c r="Y55" s="76"/>
    </row>
    <row r="56" spans="1:29" x14ac:dyDescent="0.3">
      <c r="Y56" s="76"/>
    </row>
    <row r="57" spans="1:29" x14ac:dyDescent="0.3">
      <c r="Y57" s="76"/>
    </row>
    <row r="58" spans="1:29" x14ac:dyDescent="0.3">
      <c r="Y58" s="76"/>
    </row>
    <row r="59" spans="1:29" x14ac:dyDescent="0.3">
      <c r="Y59" s="76"/>
    </row>
    <row r="60" spans="1:29" x14ac:dyDescent="0.3">
      <c r="Y60" s="76"/>
    </row>
    <row r="61" spans="1:29" x14ac:dyDescent="0.3">
      <c r="A61" s="4"/>
      <c r="B61" s="45" t="str">
        <f>B1</f>
        <v>Christchurch</v>
      </c>
      <c r="C61" s="45"/>
      <c r="D61" s="4"/>
      <c r="E61" s="47" t="s">
        <v>44</v>
      </c>
      <c r="F61" s="40" t="s">
        <v>207</v>
      </c>
      <c r="G61" s="40" t="s">
        <v>208</v>
      </c>
      <c r="H61" s="47" t="s">
        <v>48</v>
      </c>
      <c r="I61" s="47" t="s">
        <v>50</v>
      </c>
      <c r="J61" s="47" t="s">
        <v>52</v>
      </c>
      <c r="K61" s="47" t="s">
        <v>53</v>
      </c>
      <c r="L61" s="47" t="s">
        <v>54</v>
      </c>
      <c r="M61" s="47" t="s">
        <v>55</v>
      </c>
      <c r="N61" s="47" t="s">
        <v>56</v>
      </c>
      <c r="O61" s="47" t="s">
        <v>57</v>
      </c>
      <c r="P61" t="s">
        <v>169</v>
      </c>
      <c r="Q61" t="s">
        <v>171</v>
      </c>
      <c r="R61" s="47" t="s">
        <v>111</v>
      </c>
      <c r="S61" s="47" t="s">
        <v>112</v>
      </c>
      <c r="T61" s="47" t="s">
        <v>59</v>
      </c>
      <c r="U61" s="47" t="s">
        <v>72</v>
      </c>
      <c r="V61" s="47" t="s">
        <v>106</v>
      </c>
      <c r="W61" s="47" t="s">
        <v>60</v>
      </c>
      <c r="X61" s="47" t="s">
        <v>73</v>
      </c>
      <c r="Y61" s="76"/>
      <c r="Z61" s="60" t="s">
        <v>179</v>
      </c>
      <c r="AA61" t="s">
        <v>177</v>
      </c>
      <c r="AB61" s="47" t="s">
        <v>185</v>
      </c>
      <c r="AC61" s="47" t="s">
        <v>189</v>
      </c>
    </row>
    <row r="62" spans="1:29" ht="15.6" x14ac:dyDescent="0.3">
      <c r="A62" s="87" t="s">
        <v>84</v>
      </c>
      <c r="B62" s="88" t="s">
        <v>92</v>
      </c>
      <c r="C62" s="88"/>
      <c r="D62" s="1" t="s">
        <v>94</v>
      </c>
      <c r="E62" s="30" t="str">
        <f>VLOOKUP(E61,'Plans terms &amp; discounts'!$A:$B,2,FALSE)</f>
        <v>Open</v>
      </c>
      <c r="F62" s="30" t="str">
        <f>VLOOKUP(F61,'Plans terms &amp; discounts'!$A:$B,2,FALSE)</f>
        <v>Open (prices fixed for 12 months)</v>
      </c>
      <c r="G62" s="30" t="str">
        <f>VLOOKUP(G61,'Plans terms &amp; discounts'!$A:$B,2,FALSE)</f>
        <v>Open</v>
      </c>
      <c r="H62" s="30" t="str">
        <f>VLOOKUP(H61,'Plans terms &amp; discounts'!$A:$B,2,FALSE)</f>
        <v>Open</v>
      </c>
      <c r="I62" s="30" t="str">
        <f>VLOOKUP(I61,'Plans terms &amp; discounts'!$A:$B,2,FALSE)</f>
        <v>Open</v>
      </c>
      <c r="J62" s="30" t="str">
        <f>VLOOKUP(J61,'Plans terms &amp; discounts'!$A:$B,2,FALSE)</f>
        <v>Open</v>
      </c>
      <c r="K62" s="30" t="str">
        <f>VLOOKUP(K61,'Plans terms &amp; discounts'!$A:$B,2,FALSE)</f>
        <v>Open</v>
      </c>
      <c r="L62" s="30" t="str">
        <f>VLOOKUP(L61,'Plans terms &amp; discounts'!$A:$B,2,FALSE)</f>
        <v>Open</v>
      </c>
      <c r="M62" s="30" t="str">
        <f>VLOOKUP(M61,'Plans terms &amp; discounts'!$A:$B,2,FALSE)</f>
        <v>Fixed (12 months)</v>
      </c>
      <c r="N62" s="30" t="str">
        <f>VLOOKUP(N61,'Plans terms &amp; discounts'!$A:$B,2,FALSE)</f>
        <v>Open or Fixed</v>
      </c>
      <c r="O62" s="30" t="str">
        <f>VLOOKUP(O61,'Plans terms &amp; discounts'!$A:$B,2,FALSE)</f>
        <v>Open</v>
      </c>
      <c r="P62" s="30" t="str">
        <f>VLOOKUP(P61,'Plans terms &amp; discounts'!$A:$B,2,FALSE)</f>
        <v>Open</v>
      </c>
      <c r="Q62" s="30" t="str">
        <f>VLOOKUP(Q61,'Plans terms &amp; discounts'!$A:$B,2,FALSE)</f>
        <v>Fixed (12 months)</v>
      </c>
      <c r="R62" s="30" t="str">
        <f>VLOOKUP(R61,'Plans terms &amp; discounts'!$A:$B,2,FALSE)</f>
        <v>Fixed (24 months)</v>
      </c>
      <c r="S62" s="30" t="str">
        <f>VLOOKUP(S61,'Plans terms &amp; discounts'!$A:$B,2,FALSE)</f>
        <v>Open</v>
      </c>
      <c r="T62" s="30" t="str">
        <f>VLOOKUP(T61,'Plans terms &amp; discounts'!$A:$B,2,FALSE)</f>
        <v>Open</v>
      </c>
      <c r="U62" s="30" t="str">
        <f>VLOOKUP(U61,'Plans terms &amp; discounts'!$A:$B,2,FALSE)</f>
        <v>Open (prices fixed for 12 months)</v>
      </c>
      <c r="V62" s="30" t="str">
        <f>VLOOKUP(V61,'Plans terms &amp; discounts'!$A:$B,2,FALSE)</f>
        <v>Open</v>
      </c>
      <c r="W62" s="30" t="str">
        <f>VLOOKUP(W61,'Plans terms &amp; discounts'!$A:$B,2,FALSE)</f>
        <v>Open</v>
      </c>
      <c r="X62" s="30" t="str">
        <f>VLOOKUP(X61,'Plans terms &amp; discounts'!$A:$B,2,FALSE)</f>
        <v>Fixed 12 months</v>
      </c>
      <c r="Y62" s="76"/>
      <c r="Z62" s="30" t="str">
        <f>VLOOKUP(Z61,'Plans terms &amp; discounts'!$A:$B,2,FALSE)</f>
        <v>Open</v>
      </c>
      <c r="AA62" s="30" t="str">
        <f>VLOOKUP(AA61,'Plans terms &amp; discounts'!$A:$B,2,FALSE)</f>
        <v>Fixed (12 months)</v>
      </c>
      <c r="AB62" s="30" t="str">
        <f>VLOOKUP(AB61,'Plans terms &amp; discounts'!$A:$B,2,FALSE)</f>
        <v>Open / Fixed</v>
      </c>
      <c r="AC62" s="30" t="str">
        <f>VLOOKUP(AC61,'Plans terms &amp; discounts'!$A:$B,2,FALSE)</f>
        <v>Open</v>
      </c>
    </row>
    <row r="63" spans="1:29" ht="15.6" x14ac:dyDescent="0.3">
      <c r="A63" s="87"/>
      <c r="B63" s="88"/>
      <c r="C63" s="88"/>
      <c r="D63" s="1" t="s">
        <v>3</v>
      </c>
      <c r="E63" s="30" t="s">
        <v>96</v>
      </c>
      <c r="F63" s="30" t="s">
        <v>4</v>
      </c>
      <c r="G63" s="30" t="s">
        <v>4</v>
      </c>
      <c r="H63" s="30" t="s">
        <v>96</v>
      </c>
      <c r="I63" s="30" t="s">
        <v>95</v>
      </c>
      <c r="J63" s="30" t="s">
        <v>96</v>
      </c>
      <c r="K63" s="30" t="s">
        <v>4</v>
      </c>
      <c r="L63" s="30" t="s">
        <v>96</v>
      </c>
      <c r="M63" s="30" t="s">
        <v>96</v>
      </c>
      <c r="N63" s="30" t="s">
        <v>96</v>
      </c>
      <c r="O63" s="30" t="s">
        <v>96</v>
      </c>
      <c r="P63" s="30" t="s">
        <v>96</v>
      </c>
      <c r="Q63" s="30" t="s">
        <v>96</v>
      </c>
      <c r="R63" s="30" t="s">
        <v>96</v>
      </c>
      <c r="S63" s="30" t="s">
        <v>96</v>
      </c>
      <c r="T63" s="30" t="s">
        <v>96</v>
      </c>
      <c r="U63" s="30" t="s">
        <v>95</v>
      </c>
      <c r="V63" s="30" t="s">
        <v>95</v>
      </c>
      <c r="W63" s="30" t="s">
        <v>96</v>
      </c>
      <c r="X63" s="30" t="s">
        <v>96</v>
      </c>
      <c r="Y63" s="76"/>
      <c r="Z63" s="30" t="s">
        <v>96</v>
      </c>
      <c r="AA63" s="30" t="s">
        <v>96</v>
      </c>
      <c r="AB63" s="30" t="s">
        <v>96</v>
      </c>
      <c r="AC63" s="30" t="s">
        <v>96</v>
      </c>
    </row>
    <row r="64" spans="1:29" ht="15.6" x14ac:dyDescent="0.3">
      <c r="A64" s="87"/>
      <c r="B64" s="89" t="s">
        <v>97</v>
      </c>
      <c r="C64" s="89"/>
      <c r="D64" s="26" t="s">
        <v>30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>
        <v>1.01</v>
      </c>
      <c r="P64" s="48"/>
      <c r="Q64" s="48"/>
      <c r="R64" s="48"/>
      <c r="S64" s="48"/>
      <c r="T64" s="48"/>
      <c r="U64" s="48"/>
      <c r="V64" s="48"/>
      <c r="W64" s="49">
        <v>1.0349999999999999</v>
      </c>
      <c r="X64" s="48"/>
      <c r="Y64" s="77"/>
      <c r="Z64" s="48"/>
      <c r="AA64" s="48"/>
      <c r="AB64" s="28"/>
      <c r="AC64" s="48"/>
    </row>
    <row r="65" spans="1:29" ht="15.6" x14ac:dyDescent="0.3">
      <c r="A65" s="87"/>
      <c r="B65" s="89"/>
      <c r="C65" s="89"/>
      <c r="D65" s="26" t="s">
        <v>31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48"/>
      <c r="Q65" s="48"/>
      <c r="R65" s="48"/>
      <c r="S65" s="48"/>
      <c r="T65" s="48"/>
      <c r="U65" s="48"/>
      <c r="V65" s="48"/>
      <c r="W65" s="49"/>
      <c r="X65" s="48"/>
      <c r="Y65" s="77"/>
      <c r="Z65" s="48"/>
      <c r="AA65" s="48"/>
      <c r="AB65" s="28"/>
      <c r="AC65" s="48"/>
    </row>
    <row r="66" spans="1:29" ht="15.6" x14ac:dyDescent="0.3">
      <c r="A66" s="87"/>
      <c r="B66" s="89"/>
      <c r="C66" s="89"/>
      <c r="D66" s="27" t="s">
        <v>32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>
        <v>0.2601</v>
      </c>
      <c r="P66" s="48"/>
      <c r="Q66" s="48"/>
      <c r="R66" s="48"/>
      <c r="S66" s="48"/>
      <c r="T66" s="48"/>
      <c r="U66" s="48"/>
      <c r="V66" s="48"/>
      <c r="W66" s="49">
        <v>0.2382</v>
      </c>
      <c r="X66" s="48"/>
      <c r="Y66" s="77"/>
      <c r="Z66" s="48"/>
      <c r="AA66" s="48"/>
      <c r="AB66" s="28"/>
      <c r="AC66" s="48"/>
    </row>
    <row r="67" spans="1:29" ht="15.6" x14ac:dyDescent="0.3">
      <c r="A67" s="87"/>
      <c r="B67" s="23"/>
      <c r="C67" s="25" t="s">
        <v>35</v>
      </c>
      <c r="D67" s="2" t="s">
        <v>6</v>
      </c>
      <c r="E67" s="31">
        <v>0.9</v>
      </c>
      <c r="F67" s="31">
        <v>0.9</v>
      </c>
      <c r="G67" s="31">
        <v>0.9</v>
      </c>
      <c r="H67" s="31">
        <v>0.3</v>
      </c>
      <c r="I67" s="31">
        <v>0.3</v>
      </c>
      <c r="J67" s="31">
        <v>0.9</v>
      </c>
      <c r="K67" s="31">
        <v>0.9</v>
      </c>
      <c r="L67" s="31">
        <v>0.6</v>
      </c>
      <c r="M67" s="31">
        <v>0.6</v>
      </c>
      <c r="N67" s="31">
        <v>0.6</v>
      </c>
      <c r="O67" s="31">
        <f>O64/O86</f>
        <v>0.87826086956521743</v>
      </c>
      <c r="P67" s="31">
        <v>0.9</v>
      </c>
      <c r="Q67" s="31">
        <v>0.9</v>
      </c>
      <c r="R67" s="31">
        <v>0.9</v>
      </c>
      <c r="S67" s="31">
        <v>0.9</v>
      </c>
      <c r="T67" s="31">
        <v>0.9</v>
      </c>
      <c r="U67" s="31">
        <v>0.9</v>
      </c>
      <c r="V67" s="31">
        <v>0.9</v>
      </c>
      <c r="W67" s="31">
        <f>W64/W86</f>
        <v>0.9</v>
      </c>
      <c r="X67" s="31">
        <v>0.3</v>
      </c>
      <c r="Y67" s="77"/>
      <c r="Z67" s="31">
        <v>0.9</v>
      </c>
      <c r="AA67" s="31">
        <v>0.9</v>
      </c>
      <c r="AB67" s="31">
        <v>0.3</v>
      </c>
      <c r="AC67" s="31">
        <v>0.9</v>
      </c>
    </row>
    <row r="68" spans="1:29" ht="15.6" x14ac:dyDescent="0.3">
      <c r="A68" s="87"/>
      <c r="B68" s="23"/>
      <c r="C68" s="90" t="s">
        <v>7</v>
      </c>
      <c r="D68" s="2" t="s">
        <v>8</v>
      </c>
      <c r="E68" s="31">
        <v>1.6000000000000001E-3</v>
      </c>
      <c r="F68" s="31"/>
      <c r="G68" s="31"/>
      <c r="H68" s="31"/>
      <c r="I68" s="31"/>
      <c r="J68" s="31"/>
      <c r="K68" s="31"/>
      <c r="L68" s="31"/>
      <c r="M68" s="31"/>
      <c r="N68" s="31"/>
      <c r="O68" s="31">
        <f>O65/O86</f>
        <v>0</v>
      </c>
      <c r="P68" s="31"/>
      <c r="Q68" s="31"/>
      <c r="R68" s="31"/>
      <c r="S68" s="31"/>
      <c r="T68" s="31">
        <v>1.9E-3</v>
      </c>
      <c r="U68" s="31"/>
      <c r="V68" s="31"/>
      <c r="W68" s="31">
        <f>W65/W86</f>
        <v>0</v>
      </c>
      <c r="X68" s="31"/>
      <c r="Y68" s="77"/>
      <c r="Z68" s="31">
        <v>1.4E-3</v>
      </c>
      <c r="AA68" s="31"/>
      <c r="AB68" s="31"/>
      <c r="AC68" s="31"/>
    </row>
    <row r="69" spans="1:29" ht="15.6" x14ac:dyDescent="0.3">
      <c r="A69" s="87"/>
      <c r="B69" s="23"/>
      <c r="C69" s="90"/>
      <c r="D69" s="1" t="s">
        <v>9</v>
      </c>
      <c r="E69" s="31">
        <v>0.217</v>
      </c>
      <c r="F69" s="31"/>
      <c r="G69" s="31"/>
      <c r="H69" s="31">
        <v>0.31309999999999999</v>
      </c>
      <c r="I69" s="31"/>
      <c r="J69" s="31">
        <v>0.2021</v>
      </c>
      <c r="K69" s="31"/>
      <c r="L69" s="31">
        <v>0.2</v>
      </c>
      <c r="M69" s="31">
        <v>0.24</v>
      </c>
      <c r="N69" s="31">
        <v>0.27</v>
      </c>
      <c r="O69" s="31">
        <f>O66/O86</f>
        <v>0.22617391304347828</v>
      </c>
      <c r="P69" s="31">
        <v>0.22850000000000001</v>
      </c>
      <c r="Q69" s="31">
        <v>0.22850000000000001</v>
      </c>
      <c r="R69" s="31">
        <v>0.2339</v>
      </c>
      <c r="S69" s="31">
        <v>0.22889999999999999</v>
      </c>
      <c r="T69" s="31">
        <v>0.23243</v>
      </c>
      <c r="U69" s="31"/>
      <c r="V69" s="31"/>
      <c r="W69" s="31">
        <f>W66/W86</f>
        <v>0.2071304347826087</v>
      </c>
      <c r="X69" s="31">
        <v>0.31369999999999998</v>
      </c>
      <c r="Y69" s="77"/>
      <c r="Z69" s="31">
        <v>0.218</v>
      </c>
      <c r="AA69" s="31">
        <v>0.22850000000000001</v>
      </c>
      <c r="AB69" s="31">
        <v>0.31369999999999998</v>
      </c>
      <c r="AC69" s="31">
        <v>0.1807</v>
      </c>
    </row>
    <row r="70" spans="1:29" ht="15.6" x14ac:dyDescent="0.3">
      <c r="A70" s="87"/>
      <c r="B70" s="3">
        <v>0.46</v>
      </c>
      <c r="C70" s="90"/>
      <c r="D70" s="35" t="s">
        <v>10</v>
      </c>
      <c r="E70" s="19"/>
      <c r="F70" s="19">
        <v>0.29189999999999999</v>
      </c>
      <c r="G70" s="19">
        <v>0.25919999999999999</v>
      </c>
      <c r="H70" s="19"/>
      <c r="I70" s="19"/>
      <c r="J70" s="19"/>
      <c r="K70" s="19">
        <v>0.2797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77"/>
      <c r="Z70" s="19"/>
      <c r="AA70" s="19"/>
      <c r="AB70" s="19"/>
      <c r="AC70" s="19"/>
    </row>
    <row r="71" spans="1:29" ht="15.6" x14ac:dyDescent="0.3">
      <c r="A71" s="87"/>
      <c r="B71" s="3">
        <v>0.54</v>
      </c>
      <c r="C71" s="90"/>
      <c r="D71" s="35" t="s">
        <v>11</v>
      </c>
      <c r="E71" s="19"/>
      <c r="F71" s="19">
        <v>0.17169999999999999</v>
      </c>
      <c r="G71" s="19">
        <v>0.17180000000000001</v>
      </c>
      <c r="H71" s="19"/>
      <c r="I71" s="19"/>
      <c r="J71" s="19"/>
      <c r="K71" s="19">
        <v>0.14349999999999999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77"/>
      <c r="Z71" s="19"/>
      <c r="AA71" s="19"/>
      <c r="AB71" s="19"/>
      <c r="AC71" s="19"/>
    </row>
    <row r="72" spans="1:29" x14ac:dyDescent="0.3">
      <c r="A72" s="87"/>
      <c r="B72" s="3">
        <v>0.4</v>
      </c>
      <c r="C72" s="90"/>
      <c r="D72" s="36" t="s">
        <v>12</v>
      </c>
      <c r="E72" s="31"/>
      <c r="F72" s="31"/>
      <c r="G72" s="31"/>
      <c r="H72" s="31"/>
      <c r="I72" s="31">
        <v>0.36840000000000001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>
        <v>0.27629999999999999</v>
      </c>
      <c r="V72" s="31">
        <v>0.29210000000000003</v>
      </c>
      <c r="W72" s="31"/>
      <c r="X72" s="31"/>
      <c r="Y72" s="77"/>
      <c r="Z72" s="31"/>
      <c r="AA72" s="31"/>
      <c r="AB72" s="31"/>
      <c r="AC72" s="31"/>
    </row>
    <row r="73" spans="1:29" ht="15.6" x14ac:dyDescent="0.3">
      <c r="A73" s="87"/>
      <c r="B73" s="3">
        <v>0.4</v>
      </c>
      <c r="C73" s="90"/>
      <c r="D73" s="37" t="s">
        <v>13</v>
      </c>
      <c r="E73" s="31"/>
      <c r="F73" s="31"/>
      <c r="G73" s="31"/>
      <c r="H73" s="31"/>
      <c r="I73" s="31">
        <v>0.25779999999999997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>
        <v>0.2263</v>
      </c>
      <c r="V73" s="31">
        <v>0.24210000000000001</v>
      </c>
      <c r="W73" s="31"/>
      <c r="X73" s="31"/>
      <c r="Y73" s="77"/>
      <c r="Z73" s="31"/>
      <c r="AA73" s="31"/>
      <c r="AB73" s="31"/>
      <c r="AC73" s="31"/>
    </row>
    <row r="74" spans="1:29" ht="15.6" x14ac:dyDescent="0.3">
      <c r="A74" s="87"/>
      <c r="B74" s="3">
        <v>0.2</v>
      </c>
      <c r="C74" s="90"/>
      <c r="D74" s="37" t="s">
        <v>14</v>
      </c>
      <c r="E74" s="31"/>
      <c r="F74" s="31"/>
      <c r="G74" s="31"/>
      <c r="H74" s="31"/>
      <c r="I74" s="31">
        <v>0.1842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v>0.13819999999999999</v>
      </c>
      <c r="V74" s="31">
        <v>0.14610000000000001</v>
      </c>
      <c r="W74" s="31"/>
      <c r="X74" s="31"/>
      <c r="Y74" s="77"/>
      <c r="Z74" s="31"/>
      <c r="AA74" s="31"/>
      <c r="AB74" s="31"/>
      <c r="AC74" s="31"/>
    </row>
    <row r="75" spans="1:29" x14ac:dyDescent="0.3">
      <c r="A75" s="87"/>
      <c r="B75" s="24"/>
      <c r="C75" s="84" t="s">
        <v>91</v>
      </c>
      <c r="D75" s="43" t="s">
        <v>15</v>
      </c>
      <c r="E75" s="17"/>
      <c r="F75" s="17"/>
      <c r="G75" s="17"/>
      <c r="H75" s="17"/>
      <c r="I75" s="17"/>
      <c r="J75" s="17"/>
      <c r="K75" s="17"/>
      <c r="L75" s="17"/>
      <c r="M75" s="17"/>
      <c r="N75" s="17">
        <v>100</v>
      </c>
      <c r="O75" s="17"/>
      <c r="P75" s="17"/>
      <c r="Q75" s="17">
        <v>200</v>
      </c>
      <c r="R75" s="17">
        <v>200</v>
      </c>
      <c r="S75" s="17">
        <v>120</v>
      </c>
      <c r="T75" s="17"/>
      <c r="U75" s="17"/>
      <c r="V75" s="17"/>
      <c r="W75" s="17">
        <v>150</v>
      </c>
      <c r="X75" s="17"/>
      <c r="Y75" s="78"/>
      <c r="Z75" s="17"/>
      <c r="AA75" s="17"/>
      <c r="AB75" s="17"/>
      <c r="AC75" s="17"/>
    </row>
    <row r="76" spans="1:29" x14ac:dyDescent="0.3">
      <c r="A76" s="87"/>
      <c r="B76" s="24"/>
      <c r="C76" s="84"/>
      <c r="D76" s="3" t="s">
        <v>16</v>
      </c>
      <c r="E76" s="50"/>
      <c r="F76" s="50"/>
      <c r="G76" s="50"/>
      <c r="H76" s="50"/>
      <c r="I76" s="50"/>
      <c r="J76" s="50"/>
      <c r="K76" s="48"/>
      <c r="L76" s="48"/>
      <c r="M76" s="48"/>
      <c r="N76" s="50">
        <v>0.06</v>
      </c>
      <c r="O76" s="50"/>
      <c r="P76" s="51"/>
      <c r="Q76" s="51"/>
      <c r="R76" s="50"/>
      <c r="S76" s="50"/>
      <c r="T76" s="50"/>
      <c r="U76" s="16"/>
      <c r="V76" s="16"/>
      <c r="W76" s="50"/>
      <c r="X76" s="50"/>
      <c r="Y76" s="79"/>
      <c r="Z76" s="50"/>
      <c r="AA76" s="50"/>
      <c r="AB76" s="50"/>
      <c r="AC76" s="50"/>
    </row>
    <row r="77" spans="1:29" x14ac:dyDescent="0.3">
      <c r="A77" s="87"/>
      <c r="B77" s="24"/>
      <c r="C77" s="84"/>
      <c r="D77" s="3" t="s">
        <v>17</v>
      </c>
      <c r="E77" s="16">
        <f>VLOOKUP(E61,'Plans terms &amp; discounts'!$A:$E,5,0)</f>
        <v>0</v>
      </c>
      <c r="F77" s="16" t="str">
        <f>VLOOKUP(F61,'Plans terms &amp; discounts'!$A:$E,5,0)</f>
        <v>.</v>
      </c>
      <c r="G77" s="16" t="str">
        <f>VLOOKUP(G61,'Plans terms &amp; discounts'!$A:$E,5,0)</f>
        <v>.</v>
      </c>
      <c r="H77" s="16" t="str">
        <f>VLOOKUP(H61,'Plans terms &amp; discounts'!$A:$E,5,0)</f>
        <v>.</v>
      </c>
      <c r="I77" s="16" t="str">
        <f>VLOOKUP(I61,'Plans terms &amp; discounts'!$A:$E,5,0)</f>
        <v>.</v>
      </c>
      <c r="J77" s="16" t="str">
        <f>VLOOKUP(J61,'Plans terms &amp; discounts'!$A:$E,5,0)</f>
        <v>.</v>
      </c>
      <c r="K77" s="16" t="str">
        <f>VLOOKUP(K61,'Plans terms &amp; discounts'!$A:$E,5,0)</f>
        <v>.</v>
      </c>
      <c r="L77" s="16" t="str">
        <f>VLOOKUP(L61,'Plans terms &amp; discounts'!$A:$E,5,0)</f>
        <v>.</v>
      </c>
      <c r="M77" s="16" t="str">
        <f>VLOOKUP(M61,'Plans terms &amp; discounts'!$A:$E,5,0)</f>
        <v>.</v>
      </c>
      <c r="N77" s="16" t="str">
        <f>VLOOKUP(N61,'Plans terms &amp; discounts'!$A:$E,5,0)</f>
        <v xml:space="preserve"> 2% Direct Debit, 1%eBilling, 3% fixed term + $100 on 12 month sign up, free Power Shout hours</v>
      </c>
      <c r="O77" s="16" t="str">
        <f>VLOOKUP(O61,'Plans terms &amp; discounts'!$A:$E,5,0)</f>
        <v>.</v>
      </c>
      <c r="P77" s="16" t="str">
        <f>VLOOKUP(P61,'Plans terms &amp; discounts'!$A:$E,5,0)</f>
        <v>.</v>
      </c>
      <c r="Q77" s="16" t="str">
        <f>VLOOKUP(Q61,'Plans terms &amp; discounts'!$A:$E,5,0)</f>
        <v>$200 account credit, prices fixed for 1 year, $150 Termination Fee applies</v>
      </c>
      <c r="R77" s="16" t="str">
        <f>VLOOKUP(R61,'Plans terms &amp; discounts'!$A:$E,5,0)</f>
        <v>$200 credit upon joining, prices fixed for 24 months</v>
      </c>
      <c r="S77" s="16" t="str">
        <f>VLOOKUP(S61,'Plans terms &amp; discounts'!$A:$E,5,0)</f>
        <v>$10 monthly credit, variable rates during the year, open contract</v>
      </c>
      <c r="T77" s="16" t="str">
        <f>VLOOKUP(T61,'Plans terms &amp; discounts'!$A:$E,5,0)</f>
        <v>.</v>
      </c>
      <c r="U77" s="16" t="str">
        <f>VLOOKUP(U61,'Plans terms &amp; discounts'!$A:$E,5,0)</f>
        <v>.</v>
      </c>
      <c r="V77" s="16" t="str">
        <f>VLOOKUP(V61,'Plans terms &amp; discounts'!$A:$E,5,0)</f>
        <v>.</v>
      </c>
      <c r="W77" s="16" t="str">
        <f>VLOOKUP(W61,'Plans terms &amp; discounts'!$A:$E,5,0)</f>
        <v>$150 credit for new customers upon online signup</v>
      </c>
      <c r="X77" s="16" t="str">
        <f>VLOOKUP(X61,'Plans terms &amp; discounts'!$A:$E,5,0)</f>
        <v>$20 off Broadband per month for 12 months, $250 sign up bonus (Only for new customers taking out Unlimited broadband and Power bundle on a 12 month plan)</v>
      </c>
      <c r="Y77" s="76"/>
      <c r="Z77" s="16" t="str">
        <f>VLOOKUP(Z61,'Plans terms &amp; discounts'!$A:$E,5,0)</f>
        <v xml:space="preserve">Special discounted energy and broadband prices (4G 300 GB for $65, Fast Fibre for $80)  </v>
      </c>
      <c r="AA77" s="16" t="str">
        <f>VLOOKUP(AA61,'Plans terms &amp; discounts'!$A:$E,5,0)</f>
        <v>$50 account credit, prices fixed for 1 year, 6 months free broadband, 3 months free mobile</v>
      </c>
      <c r="AB77" s="16" t="str">
        <f>VLOOKUP(AB61,'Plans terms &amp; discounts'!$A:$E,5,0)</f>
        <v>Only available when taking out selected broadband plans with 2degrees. $20 off broadband price per month.</v>
      </c>
      <c r="AC77" s="16" t="str">
        <f>VLOOKUP(AC61,'Plans terms &amp; discounts'!$A:$E,5,0)</f>
        <v>Must be bundled with an Electric Kiwi Broadband plan and paid in advance. Not possible to only sign up to this energy plan without one of their broadband services.</v>
      </c>
    </row>
    <row r="78" spans="1:29" x14ac:dyDescent="0.3">
      <c r="A78" s="87"/>
      <c r="B78" s="24"/>
      <c r="C78" s="84"/>
      <c r="D78" s="4" t="s">
        <v>118</v>
      </c>
      <c r="E78" s="16" t="str">
        <f>VLOOKUP(E61,'Plans terms &amp; discounts'!$A:$E,4,FALSE)</f>
        <v>.</v>
      </c>
      <c r="F78" s="16" t="str">
        <f>VLOOKUP(F61,'Plans terms &amp; discounts'!$A:$E,4,FALSE)</f>
        <v>.</v>
      </c>
      <c r="G78" s="16" t="str">
        <f>VLOOKUP(G61,'Plans terms &amp; discounts'!$A:$E,4,FALSE)</f>
        <v>.</v>
      </c>
      <c r="H78" s="16" t="str">
        <f>VLOOKUP(H61,'Plans terms &amp; discounts'!$A:$E,4,FALSE)</f>
        <v>.</v>
      </c>
      <c r="I78" s="16" t="str">
        <f>VLOOKUP(I61,'Plans terms &amp; discounts'!$A:$E,4,FALSE)</f>
        <v>.</v>
      </c>
      <c r="J78" s="16" t="str">
        <f>VLOOKUP(J61,'Plans terms &amp; discounts'!$A:$E,4,FALSE)</f>
        <v>.</v>
      </c>
      <c r="K78" s="16" t="str">
        <f>VLOOKUP(K61,'Plans terms &amp; discounts'!$A:$E,4,FALSE)</f>
        <v>.</v>
      </c>
      <c r="L78" s="16" t="str">
        <f>VLOOKUP(L61,'Plans terms &amp; discounts'!$A:$E,4,FALSE)</f>
        <v>.</v>
      </c>
      <c r="M78" s="16" t="str">
        <f>VLOOKUP(M61,'Plans terms &amp; discounts'!$A:$E,4,FALSE)</f>
        <v>.</v>
      </c>
      <c r="N78" s="16" t="str">
        <f>VLOOKUP(N61,'Plans terms &amp; discounts'!$A:$E,4,FALSE)</f>
        <v>DISC-03</v>
      </c>
      <c r="O78" s="16" t="str">
        <f>VLOOKUP(O61,'Plans terms &amp; discounts'!$A:$E,4,FALSE)</f>
        <v>.</v>
      </c>
      <c r="P78" s="16" t="str">
        <f>VLOOKUP(P61,'Plans terms &amp; discounts'!$A:$E,4,FALSE)</f>
        <v>.</v>
      </c>
      <c r="Q78" s="16" t="str">
        <f>VLOOKUP(Q61,'Plans terms &amp; discounts'!$A:$E,4,FALSE)</f>
        <v>DISC-04</v>
      </c>
      <c r="R78" s="16" t="str">
        <f>VLOOKUP(R61,'Plans terms &amp; discounts'!$A:$E,4,FALSE)</f>
        <v>DISC-07</v>
      </c>
      <c r="S78" s="16" t="str">
        <f>VLOOKUP(S61,'Plans terms &amp; discounts'!$A:$E,4,FALSE)</f>
        <v>DISC-10</v>
      </c>
      <c r="T78" s="16" t="str">
        <f>VLOOKUP(T61,'Plans terms &amp; discounts'!$A:$E,4,FALSE)</f>
        <v>.</v>
      </c>
      <c r="U78" s="16" t="str">
        <f>VLOOKUP(U61,'Plans terms &amp; discounts'!$A:$E,4,FALSE)</f>
        <v>.</v>
      </c>
      <c r="V78" s="16" t="str">
        <f>VLOOKUP(V61,'Plans terms &amp; discounts'!$A:$E,4,FALSE)</f>
        <v>.</v>
      </c>
      <c r="W78" s="16" t="str">
        <f>VLOOKUP(W61,'Plans terms &amp; discounts'!$A:$E,4,FALSE)</f>
        <v>DISC-08</v>
      </c>
      <c r="X78" s="16" t="str">
        <f>VLOOKUP(X61,'Plans terms &amp; discounts'!$A:$E,4,FALSE)</f>
        <v>BUND-02</v>
      </c>
      <c r="Y78" s="76"/>
      <c r="Z78" s="16" t="str">
        <f>VLOOKUP(Z61,'Plans terms &amp; discounts'!$A:$E,4,FALSE)</f>
        <v>BUND-05</v>
      </c>
      <c r="AA78" s="16" t="str">
        <f>VLOOKUP(AA61,'Plans terms &amp; discounts'!$A:$E,4,FALSE)</f>
        <v>BUND-04</v>
      </c>
      <c r="AB78" s="16" t="str">
        <f>VLOOKUP(AB61,'Plans terms &amp; discounts'!$A:$E,4,FALSE)</f>
        <v>BUND-06</v>
      </c>
      <c r="AC78" s="16" t="str">
        <f>VLOOKUP(AC61,'Plans terms &amp; discounts'!$A:$E,4,FALSE)</f>
        <v>BUND-07</v>
      </c>
    </row>
    <row r="79" spans="1:29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76"/>
      <c r="Z79" s="32"/>
      <c r="AA79" s="32"/>
      <c r="AB79" s="32"/>
      <c r="AC79" s="32"/>
    </row>
    <row r="80" spans="1:29" x14ac:dyDescent="0.3">
      <c r="A80" s="85" t="s">
        <v>85</v>
      </c>
      <c r="B80" s="13"/>
      <c r="C80" s="13"/>
      <c r="D80" s="13" t="s">
        <v>19</v>
      </c>
      <c r="E80" s="21">
        <f>E95</f>
        <v>1.0349999999999999</v>
      </c>
      <c r="F80" s="21">
        <f t="shared" ref="F80:I80" si="95">F95</f>
        <v>1.0349999999999999</v>
      </c>
      <c r="G80" s="21">
        <f t="shared" si="95"/>
        <v>1.0349999999999999</v>
      </c>
      <c r="H80" s="21">
        <f t="shared" si="95"/>
        <v>0.34499999999999997</v>
      </c>
      <c r="I80" s="21">
        <f t="shared" si="95"/>
        <v>0.34499999999999997</v>
      </c>
      <c r="J80" s="21">
        <f>J95</f>
        <v>1.0349999999999999</v>
      </c>
      <c r="K80" s="22">
        <f>K67*K86</f>
        <v>1.0349999999999999</v>
      </c>
      <c r="L80" s="22">
        <f>L67*L86</f>
        <v>0.69</v>
      </c>
      <c r="M80" s="22">
        <f t="shared" ref="M80:N80" si="96">M67*M86</f>
        <v>0.69</v>
      </c>
      <c r="N80" s="22">
        <f t="shared" si="96"/>
        <v>0.69</v>
      </c>
      <c r="O80" s="21">
        <f>O95</f>
        <v>1.01</v>
      </c>
      <c r="P80" s="21">
        <f>P67*P86</f>
        <v>1.0349999999999999</v>
      </c>
      <c r="Q80" s="21">
        <f>Q67*Q86</f>
        <v>1.0349999999999999</v>
      </c>
      <c r="R80" s="21">
        <f>R95</f>
        <v>1.0349999999999999</v>
      </c>
      <c r="S80" s="21">
        <f>S95</f>
        <v>1.0349999999999999</v>
      </c>
      <c r="T80" s="21">
        <f>T95</f>
        <v>1.0349999999999999</v>
      </c>
      <c r="U80" s="21">
        <f>U67*U86</f>
        <v>1.0349999999999999</v>
      </c>
      <c r="V80" s="21">
        <f>V67*V86</f>
        <v>1.0349999999999999</v>
      </c>
      <c r="W80" s="21">
        <f t="shared" ref="W80:Z80" si="97">W95</f>
        <v>1.0349999999999999</v>
      </c>
      <c r="X80" s="21">
        <f t="shared" si="97"/>
        <v>0.34499999999999997</v>
      </c>
      <c r="Y80" s="77"/>
      <c r="Z80" s="21">
        <f t="shared" si="97"/>
        <v>1.0349999999999999</v>
      </c>
      <c r="AA80" s="21">
        <f t="shared" ref="AA80:AB80" si="98">AA95</f>
        <v>1.0349999999999999</v>
      </c>
      <c r="AB80" s="21">
        <f t="shared" si="98"/>
        <v>0.34499999999999997</v>
      </c>
      <c r="AC80" s="21">
        <f>AC95</f>
        <v>1.0349999999999999</v>
      </c>
    </row>
    <row r="81" spans="1:29" x14ac:dyDescent="0.3">
      <c r="A81" s="85"/>
      <c r="B81" s="13"/>
      <c r="C81" s="13"/>
      <c r="D81" s="13" t="s">
        <v>20</v>
      </c>
      <c r="E81" s="21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1"/>
      <c r="Q81" s="21"/>
      <c r="R81" s="22"/>
      <c r="S81" s="22"/>
      <c r="T81" s="22"/>
      <c r="U81" s="21"/>
      <c r="V81" s="21"/>
      <c r="W81" s="22"/>
      <c r="X81" s="22"/>
      <c r="Y81" s="78"/>
      <c r="Z81" s="22"/>
      <c r="AA81" s="22"/>
      <c r="AB81" s="22"/>
      <c r="AC81" s="22"/>
    </row>
    <row r="82" spans="1:29" x14ac:dyDescent="0.3">
      <c r="A82" s="85"/>
      <c r="B82" s="13"/>
      <c r="C82" s="13"/>
      <c r="D82" s="13" t="s">
        <v>21</v>
      </c>
      <c r="E82" s="22">
        <f t="shared" ref="E82:I82" si="99">E97</f>
        <v>2441.6868999999997</v>
      </c>
      <c r="F82" s="22">
        <f t="shared" si="99"/>
        <v>2520.9199679999997</v>
      </c>
      <c r="G82" s="22">
        <f t="shared" si="99"/>
        <v>2379.410766</v>
      </c>
      <c r="H82" s="22">
        <f t="shared" si="99"/>
        <v>3082.0586499999999</v>
      </c>
      <c r="I82" s="22">
        <f t="shared" si="99"/>
        <v>2838.6567800000003</v>
      </c>
      <c r="J82" s="22">
        <f>J97</f>
        <v>2285.9021499999999</v>
      </c>
      <c r="K82" s="22">
        <f>K97</f>
        <v>2324.1591079999998</v>
      </c>
      <c r="L82" s="22">
        <f>L97</f>
        <v>2140.15</v>
      </c>
      <c r="M82" s="22">
        <f t="shared" ref="M82:Z82" si="100">M97</f>
        <v>2517.8099999999995</v>
      </c>
      <c r="N82" s="22">
        <f t="shared" si="100"/>
        <v>2801.0549999999998</v>
      </c>
      <c r="O82" s="22">
        <f t="shared" si="100"/>
        <v>2504.0709999999999</v>
      </c>
      <c r="P82" s="22">
        <f t="shared" si="100"/>
        <v>2535.1577499999999</v>
      </c>
      <c r="Q82" s="22">
        <f t="shared" si="100"/>
        <v>2535.1577499999999</v>
      </c>
      <c r="R82" s="22">
        <f t="shared" si="100"/>
        <v>2586.14185</v>
      </c>
      <c r="S82" s="22">
        <f t="shared" si="100"/>
        <v>2538.93435</v>
      </c>
      <c r="T82" s="22">
        <f t="shared" si="100"/>
        <v>2590.2016949999997</v>
      </c>
      <c r="U82" s="22">
        <f t="shared" si="100"/>
        <v>2536.8572199999999</v>
      </c>
      <c r="V82" s="22">
        <f t="shared" si="100"/>
        <v>2671.11535</v>
      </c>
      <c r="W82" s="22">
        <f t="shared" si="100"/>
        <v>2333.3969999999999</v>
      </c>
      <c r="X82" s="22">
        <f t="shared" si="100"/>
        <v>3087.7235499999997</v>
      </c>
      <c r="Y82" s="78"/>
      <c r="Z82" s="22">
        <f t="shared" si="100"/>
        <v>2449.2401</v>
      </c>
      <c r="AA82" s="22">
        <f t="shared" ref="AA82" si="101">AA97</f>
        <v>2535.1577499999999</v>
      </c>
      <c r="AB82" s="22">
        <f t="shared" ref="AB82" si="102">AB97</f>
        <v>3087.7235499999997</v>
      </c>
      <c r="AC82" s="22">
        <f>AC97</f>
        <v>2083.8540499999999</v>
      </c>
    </row>
    <row r="83" spans="1:29" x14ac:dyDescent="0.3">
      <c r="A83" s="85"/>
      <c r="B83" s="13"/>
      <c r="C83" s="13"/>
      <c r="D83" s="14" t="s">
        <v>22</v>
      </c>
      <c r="E83" s="22">
        <f>E99</f>
        <v>2441.6868999999997</v>
      </c>
      <c r="F83" s="22">
        <f t="shared" ref="F83:I83" si="103">F99</f>
        <v>2520.9199679999997</v>
      </c>
      <c r="G83" s="22">
        <f t="shared" si="103"/>
        <v>2379.410766</v>
      </c>
      <c r="H83" s="22">
        <f t="shared" si="103"/>
        <v>3082.0586499999999</v>
      </c>
      <c r="I83" s="22">
        <f t="shared" si="103"/>
        <v>2838.6567800000003</v>
      </c>
      <c r="J83" s="22">
        <f>J99</f>
        <v>2285.9021499999999</v>
      </c>
      <c r="K83" s="22">
        <f>K82-K98</f>
        <v>2324.1591079999998</v>
      </c>
      <c r="L83" s="22">
        <f>L82-L98</f>
        <v>2140.15</v>
      </c>
      <c r="M83" s="22">
        <f t="shared" ref="M83:N83" si="104">M82-M98</f>
        <v>2517.8099999999995</v>
      </c>
      <c r="N83" s="22">
        <f t="shared" si="104"/>
        <v>2532.9916999999996</v>
      </c>
      <c r="O83" s="22">
        <f>O99</f>
        <v>2504.0709999999999</v>
      </c>
      <c r="P83" s="22">
        <f>P82-P98</f>
        <v>2535.1577499999999</v>
      </c>
      <c r="Q83" s="22">
        <f>Q82-Q98</f>
        <v>2335.1577499999999</v>
      </c>
      <c r="R83" s="22">
        <f>R99</f>
        <v>2386.14185</v>
      </c>
      <c r="S83" s="22">
        <f>S99</f>
        <v>2418.93435</v>
      </c>
      <c r="T83" s="22">
        <f>T99</f>
        <v>2590.2016949999997</v>
      </c>
      <c r="U83" s="22">
        <f>U82-U98</f>
        <v>2536.8572199999999</v>
      </c>
      <c r="V83" s="22">
        <f>V82-V98</f>
        <v>2671.11535</v>
      </c>
      <c r="W83" s="22">
        <f t="shared" ref="W83:Z83" si="105">W99</f>
        <v>2183.3969999999999</v>
      </c>
      <c r="X83" s="22">
        <f t="shared" si="105"/>
        <v>3087.7235499999997</v>
      </c>
      <c r="Y83" s="78"/>
      <c r="Z83" s="22">
        <f t="shared" si="105"/>
        <v>2449.2401</v>
      </c>
      <c r="AA83" s="22">
        <f t="shared" ref="AA83:AB83" si="106">AA99</f>
        <v>2535.1577499999999</v>
      </c>
      <c r="AB83" s="22">
        <f t="shared" si="106"/>
        <v>3087.7235499999997</v>
      </c>
      <c r="AC83" s="22">
        <f>AC99</f>
        <v>2083.8540499999999</v>
      </c>
    </row>
    <row r="84" spans="1:29" x14ac:dyDescent="0.3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2"/>
      <c r="L84" s="32"/>
      <c r="M84" s="32"/>
      <c r="N84" s="32"/>
      <c r="O84" s="33"/>
      <c r="P84" s="32"/>
      <c r="Q84" s="32"/>
      <c r="R84" s="33"/>
      <c r="S84" s="33"/>
      <c r="T84" s="33"/>
      <c r="U84" s="32"/>
      <c r="V84" s="32"/>
      <c r="W84" s="33"/>
      <c r="X84" s="33"/>
      <c r="Y84" s="78"/>
      <c r="Z84" s="33"/>
      <c r="AA84" s="33"/>
      <c r="AB84" s="33"/>
      <c r="AC84" s="33"/>
    </row>
    <row r="85" spans="1:29" x14ac:dyDescent="0.3">
      <c r="A85" s="92" t="s">
        <v>90</v>
      </c>
      <c r="B85" s="34">
        <v>8210</v>
      </c>
      <c r="C85" s="93" t="s">
        <v>33</v>
      </c>
      <c r="D85" s="13" t="s">
        <v>23</v>
      </c>
      <c r="E85" s="13">
        <f>$B$85</f>
        <v>8210</v>
      </c>
      <c r="F85" s="13">
        <f t="shared" ref="F85:AC85" si="107">$B$85</f>
        <v>8210</v>
      </c>
      <c r="G85" s="13">
        <f t="shared" si="107"/>
        <v>8210</v>
      </c>
      <c r="H85" s="13">
        <f t="shared" si="107"/>
        <v>8210</v>
      </c>
      <c r="I85" s="13">
        <f t="shared" si="107"/>
        <v>8210</v>
      </c>
      <c r="J85" s="13">
        <f t="shared" si="107"/>
        <v>8210</v>
      </c>
      <c r="K85" s="13">
        <f t="shared" si="107"/>
        <v>8210</v>
      </c>
      <c r="L85" s="13">
        <f t="shared" si="107"/>
        <v>8210</v>
      </c>
      <c r="M85" s="13">
        <f t="shared" si="107"/>
        <v>8210</v>
      </c>
      <c r="N85" s="13">
        <f t="shared" si="107"/>
        <v>8210</v>
      </c>
      <c r="O85" s="13">
        <f t="shared" si="107"/>
        <v>8210</v>
      </c>
      <c r="P85" s="13">
        <f t="shared" si="107"/>
        <v>8210</v>
      </c>
      <c r="Q85" s="13">
        <f t="shared" si="107"/>
        <v>8210</v>
      </c>
      <c r="R85" s="13">
        <f t="shared" si="107"/>
        <v>8210</v>
      </c>
      <c r="S85" s="13">
        <f t="shared" si="107"/>
        <v>8210</v>
      </c>
      <c r="T85" s="13">
        <f t="shared" si="107"/>
        <v>8210</v>
      </c>
      <c r="U85" s="13">
        <f t="shared" si="107"/>
        <v>8210</v>
      </c>
      <c r="V85" s="13">
        <f t="shared" si="107"/>
        <v>8210</v>
      </c>
      <c r="W85" s="13">
        <f t="shared" si="107"/>
        <v>8210</v>
      </c>
      <c r="X85" s="13">
        <f t="shared" si="107"/>
        <v>8210</v>
      </c>
      <c r="Y85" s="76"/>
      <c r="Z85" s="13">
        <f t="shared" si="107"/>
        <v>8210</v>
      </c>
      <c r="AA85" s="13">
        <f t="shared" si="107"/>
        <v>8210</v>
      </c>
      <c r="AB85" s="13">
        <f t="shared" si="107"/>
        <v>8210</v>
      </c>
      <c r="AC85" s="13">
        <f t="shared" si="107"/>
        <v>8210</v>
      </c>
    </row>
    <row r="86" spans="1:29" x14ac:dyDescent="0.3">
      <c r="A86" s="92"/>
      <c r="B86" s="34">
        <v>1.1499999999999999</v>
      </c>
      <c r="C86" s="93"/>
      <c r="D86" s="14" t="s">
        <v>34</v>
      </c>
      <c r="E86" s="15">
        <f>$B$86</f>
        <v>1.1499999999999999</v>
      </c>
      <c r="F86" s="15">
        <f t="shared" ref="F86:AC86" si="108">$B$86</f>
        <v>1.1499999999999999</v>
      </c>
      <c r="G86" s="15">
        <f t="shared" si="108"/>
        <v>1.1499999999999999</v>
      </c>
      <c r="H86" s="15">
        <f t="shared" si="108"/>
        <v>1.1499999999999999</v>
      </c>
      <c r="I86" s="15">
        <f t="shared" si="108"/>
        <v>1.1499999999999999</v>
      </c>
      <c r="J86" s="15">
        <f t="shared" si="108"/>
        <v>1.1499999999999999</v>
      </c>
      <c r="K86" s="15">
        <f t="shared" si="108"/>
        <v>1.1499999999999999</v>
      </c>
      <c r="L86" s="15">
        <f t="shared" si="108"/>
        <v>1.1499999999999999</v>
      </c>
      <c r="M86" s="15">
        <f t="shared" si="108"/>
        <v>1.1499999999999999</v>
      </c>
      <c r="N86" s="15">
        <f t="shared" si="108"/>
        <v>1.1499999999999999</v>
      </c>
      <c r="O86" s="15">
        <f t="shared" si="108"/>
        <v>1.1499999999999999</v>
      </c>
      <c r="P86" s="15">
        <f t="shared" si="108"/>
        <v>1.1499999999999999</v>
      </c>
      <c r="Q86" s="15">
        <f t="shared" si="108"/>
        <v>1.1499999999999999</v>
      </c>
      <c r="R86" s="15">
        <f t="shared" si="108"/>
        <v>1.1499999999999999</v>
      </c>
      <c r="S86" s="15">
        <f t="shared" si="108"/>
        <v>1.1499999999999999</v>
      </c>
      <c r="T86" s="15">
        <f t="shared" si="108"/>
        <v>1.1499999999999999</v>
      </c>
      <c r="U86" s="15">
        <f t="shared" si="108"/>
        <v>1.1499999999999999</v>
      </c>
      <c r="V86" s="15">
        <f t="shared" si="108"/>
        <v>1.1499999999999999</v>
      </c>
      <c r="W86" s="15">
        <f t="shared" si="108"/>
        <v>1.1499999999999999</v>
      </c>
      <c r="X86" s="15">
        <f t="shared" si="108"/>
        <v>1.1499999999999999</v>
      </c>
      <c r="Y86" s="78"/>
      <c r="Z86" s="15">
        <f t="shared" si="108"/>
        <v>1.1499999999999999</v>
      </c>
      <c r="AA86" s="15">
        <f t="shared" si="108"/>
        <v>1.1499999999999999</v>
      </c>
      <c r="AB86" s="15">
        <f t="shared" si="108"/>
        <v>1.1499999999999999</v>
      </c>
      <c r="AC86" s="15">
        <f t="shared" si="108"/>
        <v>1.1499999999999999</v>
      </c>
    </row>
    <row r="87" spans="1:29" x14ac:dyDescent="0.3">
      <c r="A87" s="92"/>
      <c r="B87" s="10"/>
      <c r="C87" s="94" t="s">
        <v>86</v>
      </c>
      <c r="D87" s="7" t="s">
        <v>24</v>
      </c>
      <c r="E87" s="7" t="str">
        <f>E63</f>
        <v>Inclusive</v>
      </c>
      <c r="F87" s="7" t="str">
        <f t="shared" ref="F87:I87" si="109">F63</f>
        <v>Peak &amp; Off Peak</v>
      </c>
      <c r="G87" s="7" t="str">
        <f t="shared" si="109"/>
        <v>Peak &amp; Off Peak</v>
      </c>
      <c r="H87" s="7" t="str">
        <f t="shared" si="109"/>
        <v>Inclusive</v>
      </c>
      <c r="I87" s="7" t="str">
        <f t="shared" si="109"/>
        <v>Peak Off Peak &amp; Shoulder</v>
      </c>
      <c r="J87" s="7" t="str">
        <f>J63</f>
        <v>Inclusive</v>
      </c>
      <c r="K87" s="7" t="str">
        <f>K63</f>
        <v>Peak &amp; Off Peak</v>
      </c>
      <c r="L87" s="7" t="str">
        <f>L63</f>
        <v>Inclusive</v>
      </c>
      <c r="M87" s="7" t="str">
        <f t="shared" ref="M87:Z87" si="110">M63</f>
        <v>Inclusive</v>
      </c>
      <c r="N87" s="7" t="str">
        <f t="shared" si="110"/>
        <v>Inclusive</v>
      </c>
      <c r="O87" s="7" t="str">
        <f t="shared" si="110"/>
        <v>Inclusive</v>
      </c>
      <c r="P87" s="7" t="str">
        <f t="shared" si="110"/>
        <v>Inclusive</v>
      </c>
      <c r="Q87" s="7" t="str">
        <f t="shared" si="110"/>
        <v>Inclusive</v>
      </c>
      <c r="R87" s="7" t="str">
        <f t="shared" si="110"/>
        <v>Inclusive</v>
      </c>
      <c r="S87" s="7" t="str">
        <f t="shared" si="110"/>
        <v>Inclusive</v>
      </c>
      <c r="T87" s="7" t="str">
        <f t="shared" si="110"/>
        <v>Inclusive</v>
      </c>
      <c r="U87" s="7" t="str">
        <f t="shared" si="110"/>
        <v>Peak Off Peak &amp; Shoulder</v>
      </c>
      <c r="V87" s="7" t="str">
        <f t="shared" si="110"/>
        <v>Peak Off Peak &amp; Shoulder</v>
      </c>
      <c r="W87" s="7" t="str">
        <f t="shared" si="110"/>
        <v>Inclusive</v>
      </c>
      <c r="X87" s="7" t="str">
        <f t="shared" si="110"/>
        <v>Inclusive</v>
      </c>
      <c r="Y87" s="76"/>
      <c r="Z87" s="7" t="str">
        <f t="shared" si="110"/>
        <v>Inclusive</v>
      </c>
      <c r="AA87" s="7" t="str">
        <f t="shared" ref="AA87" si="111">AA63</f>
        <v>Inclusive</v>
      </c>
      <c r="AB87" s="7" t="str">
        <f t="shared" ref="AB87" si="112">AB63</f>
        <v>Inclusive</v>
      </c>
      <c r="AC87" s="7" t="str">
        <f>AC63</f>
        <v>Inclusive</v>
      </c>
    </row>
    <row r="88" spans="1:29" x14ac:dyDescent="0.3">
      <c r="A88" s="92"/>
      <c r="B88" s="10"/>
      <c r="C88" s="94"/>
      <c r="D88" s="7" t="s">
        <v>9</v>
      </c>
      <c r="E88" s="8">
        <f>E69</f>
        <v>0.217</v>
      </c>
      <c r="F88" s="8">
        <f t="shared" ref="F88:I88" si="113">F69</f>
        <v>0</v>
      </c>
      <c r="G88" s="8">
        <f t="shared" si="113"/>
        <v>0</v>
      </c>
      <c r="H88" s="8">
        <f t="shared" si="113"/>
        <v>0.31309999999999999</v>
      </c>
      <c r="I88" s="8">
        <f t="shared" si="113"/>
        <v>0</v>
      </c>
      <c r="J88" s="8">
        <f>J69</f>
        <v>0.2021</v>
      </c>
      <c r="K88" s="8">
        <f>K69</f>
        <v>0</v>
      </c>
      <c r="L88" s="8">
        <f>L69</f>
        <v>0.2</v>
      </c>
      <c r="M88" s="8">
        <f t="shared" ref="M88:W88" si="114">M69</f>
        <v>0.24</v>
      </c>
      <c r="N88" s="8">
        <f t="shared" si="114"/>
        <v>0.27</v>
      </c>
      <c r="O88" s="8">
        <f t="shared" si="114"/>
        <v>0.22617391304347828</v>
      </c>
      <c r="P88" s="8">
        <f t="shared" si="114"/>
        <v>0.22850000000000001</v>
      </c>
      <c r="Q88" s="8">
        <f t="shared" si="114"/>
        <v>0.22850000000000001</v>
      </c>
      <c r="R88" s="8">
        <f t="shared" si="114"/>
        <v>0.2339</v>
      </c>
      <c r="S88" s="8">
        <f t="shared" si="114"/>
        <v>0.22889999999999999</v>
      </c>
      <c r="T88" s="8">
        <f t="shared" si="114"/>
        <v>0.23243</v>
      </c>
      <c r="U88" s="8">
        <f t="shared" si="114"/>
        <v>0</v>
      </c>
      <c r="V88" s="8">
        <f t="shared" si="114"/>
        <v>0</v>
      </c>
      <c r="W88" s="8">
        <f t="shared" si="114"/>
        <v>0.2071304347826087</v>
      </c>
      <c r="X88" s="8">
        <f>X69</f>
        <v>0.31369999999999998</v>
      </c>
      <c r="Y88" s="77"/>
      <c r="Z88" s="8">
        <f t="shared" ref="Z88" si="115">Z69</f>
        <v>0.218</v>
      </c>
      <c r="AA88" s="8">
        <f t="shared" ref="AA88" si="116">AA69</f>
        <v>0.22850000000000001</v>
      </c>
      <c r="AB88" s="8">
        <f t="shared" ref="AB88" si="117">AB69</f>
        <v>0.31369999999999998</v>
      </c>
      <c r="AC88" s="8">
        <f>AC69</f>
        <v>0.1807</v>
      </c>
    </row>
    <row r="89" spans="1:29" ht="15.6" x14ac:dyDescent="0.3">
      <c r="A89" s="92"/>
      <c r="B89" s="10"/>
      <c r="C89" s="94"/>
      <c r="D89" s="9" t="s">
        <v>25</v>
      </c>
      <c r="E89" s="8">
        <f>$B$70*E70+$B$71*E71</f>
        <v>0</v>
      </c>
      <c r="F89" s="8">
        <f t="shared" ref="F89:Z89" si="118">$B$70*F70+$B$71*F71</f>
        <v>0.226992</v>
      </c>
      <c r="G89" s="8">
        <f t="shared" si="118"/>
        <v>0.21200400000000003</v>
      </c>
      <c r="H89" s="8">
        <f t="shared" si="118"/>
        <v>0</v>
      </c>
      <c r="I89" s="8">
        <f t="shared" si="118"/>
        <v>0</v>
      </c>
      <c r="J89" s="8">
        <f t="shared" si="118"/>
        <v>0</v>
      </c>
      <c r="K89" s="8">
        <f t="shared" si="118"/>
        <v>0.206152</v>
      </c>
      <c r="L89" s="8">
        <f t="shared" si="118"/>
        <v>0</v>
      </c>
      <c r="M89" s="8">
        <f t="shared" si="118"/>
        <v>0</v>
      </c>
      <c r="N89" s="8">
        <f t="shared" si="118"/>
        <v>0</v>
      </c>
      <c r="O89" s="8">
        <f t="shared" si="118"/>
        <v>0</v>
      </c>
      <c r="P89" s="8">
        <f t="shared" si="118"/>
        <v>0</v>
      </c>
      <c r="Q89" s="8">
        <f t="shared" si="118"/>
        <v>0</v>
      </c>
      <c r="R89" s="8">
        <f t="shared" si="118"/>
        <v>0</v>
      </c>
      <c r="S89" s="8">
        <f t="shared" si="118"/>
        <v>0</v>
      </c>
      <c r="T89" s="8">
        <f t="shared" si="118"/>
        <v>0</v>
      </c>
      <c r="U89" s="8">
        <f t="shared" si="118"/>
        <v>0</v>
      </c>
      <c r="V89" s="8">
        <f t="shared" si="118"/>
        <v>0</v>
      </c>
      <c r="W89" s="8">
        <f t="shared" si="118"/>
        <v>0</v>
      </c>
      <c r="X89" s="8">
        <f t="shared" si="118"/>
        <v>0</v>
      </c>
      <c r="Y89" s="77"/>
      <c r="Z89" s="8">
        <f t="shared" si="118"/>
        <v>0</v>
      </c>
      <c r="AA89" s="8">
        <f t="shared" ref="AA89:AB89" si="119">$B$70*AA70+$B$71*AA71</f>
        <v>0</v>
      </c>
      <c r="AB89" s="8">
        <f t="shared" si="119"/>
        <v>0</v>
      </c>
      <c r="AC89" s="8">
        <f>$B$70*AC70+$B$71*AC71</f>
        <v>0</v>
      </c>
    </row>
    <row r="90" spans="1:29" ht="15.6" x14ac:dyDescent="0.3">
      <c r="A90" s="92"/>
      <c r="B90" s="10"/>
      <c r="C90" s="94"/>
      <c r="D90" s="9" t="s">
        <v>26</v>
      </c>
      <c r="E90" s="8">
        <f>E72*$B$72+E73*$B$73+E74*$B$74</f>
        <v>0</v>
      </c>
      <c r="F90" s="8">
        <f t="shared" ref="F90:Z90" si="120">F72*$B$72+F73*$B$73+F74*$B$74</f>
        <v>0</v>
      </c>
      <c r="G90" s="8">
        <f t="shared" si="120"/>
        <v>0</v>
      </c>
      <c r="H90" s="8">
        <f t="shared" si="120"/>
        <v>0</v>
      </c>
      <c r="I90" s="8">
        <f t="shared" si="120"/>
        <v>0.28732000000000002</v>
      </c>
      <c r="J90" s="8">
        <f t="shared" si="120"/>
        <v>0</v>
      </c>
      <c r="K90" s="8">
        <f t="shared" si="120"/>
        <v>0</v>
      </c>
      <c r="L90" s="8">
        <f t="shared" si="120"/>
        <v>0</v>
      </c>
      <c r="M90" s="8">
        <f t="shared" si="120"/>
        <v>0</v>
      </c>
      <c r="N90" s="8">
        <f t="shared" si="120"/>
        <v>0</v>
      </c>
      <c r="O90" s="8">
        <f t="shared" si="120"/>
        <v>0</v>
      </c>
      <c r="P90" s="8">
        <f t="shared" si="120"/>
        <v>0</v>
      </c>
      <c r="Q90" s="8">
        <f t="shared" si="120"/>
        <v>0</v>
      </c>
      <c r="R90" s="8">
        <f t="shared" si="120"/>
        <v>0</v>
      </c>
      <c r="S90" s="8">
        <f t="shared" si="120"/>
        <v>0</v>
      </c>
      <c r="T90" s="8">
        <f t="shared" si="120"/>
        <v>0</v>
      </c>
      <c r="U90" s="8">
        <f t="shared" si="120"/>
        <v>0.22867999999999999</v>
      </c>
      <c r="V90" s="8">
        <f t="shared" si="120"/>
        <v>0.24290000000000003</v>
      </c>
      <c r="W90" s="8">
        <f t="shared" si="120"/>
        <v>0</v>
      </c>
      <c r="X90" s="8">
        <f t="shared" si="120"/>
        <v>0</v>
      </c>
      <c r="Y90" s="77"/>
      <c r="Z90" s="8">
        <f t="shared" si="120"/>
        <v>0</v>
      </c>
      <c r="AA90" s="8">
        <f t="shared" ref="AA90:AB90" si="121">AA72*$B$72+AA73*$B$73+AA74*$B$74</f>
        <v>0</v>
      </c>
      <c r="AB90" s="8">
        <f t="shared" si="121"/>
        <v>0</v>
      </c>
      <c r="AC90" s="8">
        <f>AC72*$B$72+AC73*$B$73+AC74*$B$74</f>
        <v>0</v>
      </c>
    </row>
    <row r="91" spans="1:29" ht="15.6" x14ac:dyDescent="0.3">
      <c r="A91" s="92"/>
      <c r="B91" s="10"/>
      <c r="C91" s="94"/>
      <c r="D91" s="9" t="s">
        <v>88</v>
      </c>
      <c r="E91" s="8">
        <f>E68</f>
        <v>1.6000000000000001E-3</v>
      </c>
      <c r="F91" s="8">
        <f t="shared" ref="F91:I91" si="122">F68</f>
        <v>0</v>
      </c>
      <c r="G91" s="8">
        <f t="shared" si="122"/>
        <v>0</v>
      </c>
      <c r="H91" s="8">
        <f t="shared" si="122"/>
        <v>0</v>
      </c>
      <c r="I91" s="8">
        <f t="shared" si="122"/>
        <v>0</v>
      </c>
      <c r="J91" s="8">
        <f>J68</f>
        <v>0</v>
      </c>
      <c r="K91" s="8">
        <f>K68</f>
        <v>0</v>
      </c>
      <c r="L91" s="8">
        <f>L68</f>
        <v>0</v>
      </c>
      <c r="M91" s="8">
        <f t="shared" ref="M91:W91" si="123">M68</f>
        <v>0</v>
      </c>
      <c r="N91" s="8">
        <f t="shared" si="123"/>
        <v>0</v>
      </c>
      <c r="O91" s="8">
        <f t="shared" si="123"/>
        <v>0</v>
      </c>
      <c r="P91" s="8">
        <f t="shared" si="123"/>
        <v>0</v>
      </c>
      <c r="Q91" s="8">
        <f t="shared" si="123"/>
        <v>0</v>
      </c>
      <c r="R91" s="8">
        <f t="shared" si="123"/>
        <v>0</v>
      </c>
      <c r="S91" s="8">
        <f t="shared" si="123"/>
        <v>0</v>
      </c>
      <c r="T91" s="8">
        <f t="shared" si="123"/>
        <v>1.9E-3</v>
      </c>
      <c r="U91" s="8">
        <f t="shared" si="123"/>
        <v>0</v>
      </c>
      <c r="V91" s="8">
        <f t="shared" si="123"/>
        <v>0</v>
      </c>
      <c r="W91" s="8">
        <f t="shared" si="123"/>
        <v>0</v>
      </c>
      <c r="X91" s="8">
        <f>X68</f>
        <v>0</v>
      </c>
      <c r="Y91" s="77"/>
      <c r="Z91" s="8">
        <f t="shared" ref="Z91" si="124">Z68</f>
        <v>1.4E-3</v>
      </c>
      <c r="AA91" s="8">
        <f t="shared" ref="AA91" si="125">AA68</f>
        <v>0</v>
      </c>
      <c r="AB91" s="8">
        <f t="shared" ref="AB91" si="126">AB68</f>
        <v>0</v>
      </c>
      <c r="AC91" s="8">
        <f>AC68</f>
        <v>0</v>
      </c>
    </row>
    <row r="92" spans="1:29" x14ac:dyDescent="0.3">
      <c r="A92" s="92"/>
      <c r="B92" s="10"/>
      <c r="C92" s="94"/>
      <c r="D92" s="18" t="s">
        <v>83</v>
      </c>
      <c r="E92" s="19">
        <f>E68+E69+E89+E90</f>
        <v>0.21859999999999999</v>
      </c>
      <c r="F92" s="19">
        <f t="shared" ref="F92:I92" si="127">F68+F69+F89+F90</f>
        <v>0.226992</v>
      </c>
      <c r="G92" s="19">
        <f t="shared" si="127"/>
        <v>0.21200400000000003</v>
      </c>
      <c r="H92" s="19">
        <f t="shared" si="127"/>
        <v>0.31309999999999999</v>
      </c>
      <c r="I92" s="19">
        <f t="shared" si="127"/>
        <v>0.28732000000000002</v>
      </c>
      <c r="J92" s="19">
        <f>J68+J69+J89+J90</f>
        <v>0.2021</v>
      </c>
      <c r="K92" s="19">
        <f>K68+K69+K89+K90</f>
        <v>0.206152</v>
      </c>
      <c r="L92" s="19">
        <f>L68+L69+L89+L90</f>
        <v>0.2</v>
      </c>
      <c r="M92" s="19">
        <f t="shared" ref="M92:W92" si="128">M68+M69+M89+M90</f>
        <v>0.24</v>
      </c>
      <c r="N92" s="19">
        <f t="shared" si="128"/>
        <v>0.27</v>
      </c>
      <c r="O92" s="19">
        <f t="shared" si="128"/>
        <v>0.22617391304347828</v>
      </c>
      <c r="P92" s="19">
        <f t="shared" si="128"/>
        <v>0.22850000000000001</v>
      </c>
      <c r="Q92" s="19">
        <f t="shared" si="128"/>
        <v>0.22850000000000001</v>
      </c>
      <c r="R92" s="19">
        <f t="shared" si="128"/>
        <v>0.2339</v>
      </c>
      <c r="S92" s="19">
        <f t="shared" si="128"/>
        <v>0.22889999999999999</v>
      </c>
      <c r="T92" s="19">
        <f t="shared" si="128"/>
        <v>0.23433000000000001</v>
      </c>
      <c r="U92" s="19">
        <f t="shared" si="128"/>
        <v>0.22867999999999999</v>
      </c>
      <c r="V92" s="19">
        <f t="shared" si="128"/>
        <v>0.24290000000000003</v>
      </c>
      <c r="W92" s="19">
        <f t="shared" si="128"/>
        <v>0.2071304347826087</v>
      </c>
      <c r="X92" s="19">
        <f>X68+X69+X89+X90</f>
        <v>0.31369999999999998</v>
      </c>
      <c r="Y92" s="77"/>
      <c r="Z92" s="19">
        <f t="shared" ref="Z92" si="129">Z68+Z69+Z89+Z90</f>
        <v>0.21940000000000001</v>
      </c>
      <c r="AA92" s="19">
        <f t="shared" ref="AA92" si="130">AA68+AA69+AA89+AA90</f>
        <v>0.22850000000000001</v>
      </c>
      <c r="AB92" s="19">
        <f t="shared" ref="AB92" si="131">AB68+AB69+AB89+AB90</f>
        <v>0.31369999999999998</v>
      </c>
      <c r="AC92" s="19">
        <f>AC68+AC69+AC89+AC90</f>
        <v>0.1807</v>
      </c>
    </row>
    <row r="93" spans="1:29" x14ac:dyDescent="0.3">
      <c r="A93" s="92"/>
      <c r="B93" s="10"/>
      <c r="C93" s="94"/>
      <c r="D93" s="18" t="s">
        <v>27</v>
      </c>
      <c r="E93" s="19">
        <f>E92*E86</f>
        <v>0.25138999999999995</v>
      </c>
      <c r="F93" s="19">
        <f t="shared" ref="F93:I93" si="132">F92*F86</f>
        <v>0.26104079999999996</v>
      </c>
      <c r="G93" s="19">
        <f t="shared" si="132"/>
        <v>0.24380460000000001</v>
      </c>
      <c r="H93" s="19">
        <f t="shared" si="132"/>
        <v>0.36006499999999997</v>
      </c>
      <c r="I93" s="19">
        <f t="shared" si="132"/>
        <v>0.33041799999999999</v>
      </c>
      <c r="J93" s="19">
        <f>J92*J86</f>
        <v>0.23241499999999998</v>
      </c>
      <c r="K93" s="19">
        <f>K92*K86</f>
        <v>0.23707479999999997</v>
      </c>
      <c r="L93" s="19">
        <f>L92*L86</f>
        <v>0.22999999999999998</v>
      </c>
      <c r="M93" s="19">
        <f t="shared" ref="M93:Z93" si="133">M92*M86</f>
        <v>0.27599999999999997</v>
      </c>
      <c r="N93" s="19">
        <f t="shared" si="133"/>
        <v>0.3105</v>
      </c>
      <c r="O93" s="19">
        <f t="shared" si="133"/>
        <v>0.2601</v>
      </c>
      <c r="P93" s="19">
        <f t="shared" si="133"/>
        <v>0.26277499999999998</v>
      </c>
      <c r="Q93" s="19">
        <f t="shared" si="133"/>
        <v>0.26277499999999998</v>
      </c>
      <c r="R93" s="19">
        <f t="shared" si="133"/>
        <v>0.26898499999999997</v>
      </c>
      <c r="S93" s="19">
        <f t="shared" si="133"/>
        <v>0.263235</v>
      </c>
      <c r="T93" s="19">
        <f t="shared" si="133"/>
        <v>0.26947949999999998</v>
      </c>
      <c r="U93" s="19">
        <f t="shared" si="133"/>
        <v>0.26298199999999999</v>
      </c>
      <c r="V93" s="19">
        <f t="shared" si="133"/>
        <v>0.279335</v>
      </c>
      <c r="W93" s="19">
        <f t="shared" si="133"/>
        <v>0.2382</v>
      </c>
      <c r="X93" s="19">
        <f t="shared" si="133"/>
        <v>0.36075499999999994</v>
      </c>
      <c r="Y93" s="77"/>
      <c r="Z93" s="19">
        <f t="shared" si="133"/>
        <v>0.25230999999999998</v>
      </c>
      <c r="AA93" s="19">
        <f t="shared" ref="AA93" si="134">AA92*AA86</f>
        <v>0.26277499999999998</v>
      </c>
      <c r="AB93" s="19">
        <f t="shared" ref="AB93" si="135">AB92*AB86</f>
        <v>0.36075499999999994</v>
      </c>
      <c r="AC93" s="19">
        <f>AC92*AC86</f>
        <v>0.20780499999999999</v>
      </c>
    </row>
    <row r="94" spans="1:29" x14ac:dyDescent="0.3">
      <c r="A94" s="92"/>
      <c r="B94" s="10"/>
      <c r="C94" s="94"/>
      <c r="D94" s="16" t="s">
        <v>28</v>
      </c>
      <c r="E94" s="17">
        <f>E93*E85</f>
        <v>2063.9118999999996</v>
      </c>
      <c r="F94" s="17">
        <f t="shared" ref="F94:I94" si="136">F93*F85</f>
        <v>2143.1449679999996</v>
      </c>
      <c r="G94" s="17">
        <f t="shared" si="136"/>
        <v>2001.6357660000001</v>
      </c>
      <c r="H94" s="17">
        <f t="shared" si="136"/>
        <v>2956.1336499999998</v>
      </c>
      <c r="I94" s="17">
        <f t="shared" si="136"/>
        <v>2712.7317800000001</v>
      </c>
      <c r="J94" s="17">
        <f>J93*J85</f>
        <v>1908.1271499999998</v>
      </c>
      <c r="K94" s="17">
        <f>K93*K85</f>
        <v>1946.3841079999997</v>
      </c>
      <c r="L94" s="17">
        <f>L93*L85</f>
        <v>1888.3</v>
      </c>
      <c r="M94" s="17">
        <f t="shared" ref="M94:Z94" si="137">M93*M85</f>
        <v>2265.9599999999996</v>
      </c>
      <c r="N94" s="17">
        <f t="shared" si="137"/>
        <v>2549.2049999999999</v>
      </c>
      <c r="O94" s="17">
        <f t="shared" si="137"/>
        <v>2135.4209999999998</v>
      </c>
      <c r="P94" s="17">
        <f t="shared" si="137"/>
        <v>2157.3827499999998</v>
      </c>
      <c r="Q94" s="17">
        <f t="shared" si="137"/>
        <v>2157.3827499999998</v>
      </c>
      <c r="R94" s="17">
        <f t="shared" si="137"/>
        <v>2208.3668499999999</v>
      </c>
      <c r="S94" s="17">
        <f t="shared" si="137"/>
        <v>2161.1593499999999</v>
      </c>
      <c r="T94" s="17">
        <f t="shared" si="137"/>
        <v>2212.4266949999997</v>
      </c>
      <c r="U94" s="17">
        <f t="shared" si="137"/>
        <v>2159.0822199999998</v>
      </c>
      <c r="V94" s="17">
        <f t="shared" si="137"/>
        <v>2293.3403499999999</v>
      </c>
      <c r="W94" s="17">
        <f t="shared" si="137"/>
        <v>1955.6220000000001</v>
      </c>
      <c r="X94" s="17">
        <f t="shared" si="137"/>
        <v>2961.7985499999995</v>
      </c>
      <c r="Y94" s="78"/>
      <c r="Z94" s="17">
        <f t="shared" si="137"/>
        <v>2071.4650999999999</v>
      </c>
      <c r="AA94" s="17">
        <f t="shared" ref="AA94" si="138">AA93*AA85</f>
        <v>2157.3827499999998</v>
      </c>
      <c r="AB94" s="17">
        <f t="shared" ref="AB94" si="139">AB93*AB85</f>
        <v>2961.7985499999995</v>
      </c>
      <c r="AC94" s="17">
        <f>AC93*AC85</f>
        <v>1706.0790499999998</v>
      </c>
    </row>
    <row r="95" spans="1:29" x14ac:dyDescent="0.3">
      <c r="A95" s="92"/>
      <c r="B95" s="10"/>
      <c r="C95" s="95" t="s">
        <v>35</v>
      </c>
      <c r="D95" s="5" t="s">
        <v>78</v>
      </c>
      <c r="E95" s="6">
        <f>E67*E86</f>
        <v>1.0349999999999999</v>
      </c>
      <c r="F95" s="6">
        <f t="shared" ref="F95:I95" si="140">F67*F86</f>
        <v>1.0349999999999999</v>
      </c>
      <c r="G95" s="6">
        <f t="shared" si="140"/>
        <v>1.0349999999999999</v>
      </c>
      <c r="H95" s="6">
        <f t="shared" si="140"/>
        <v>0.34499999999999997</v>
      </c>
      <c r="I95" s="6">
        <f t="shared" si="140"/>
        <v>0.34499999999999997</v>
      </c>
      <c r="J95" s="6">
        <f>J67*J86</f>
        <v>1.0349999999999999</v>
      </c>
      <c r="K95" s="6">
        <f>K67*K86</f>
        <v>1.0349999999999999</v>
      </c>
      <c r="L95" s="6">
        <f>L67*L86</f>
        <v>0.69</v>
      </c>
      <c r="M95" s="6">
        <f t="shared" ref="M95:W95" si="141">M67*M86</f>
        <v>0.69</v>
      </c>
      <c r="N95" s="6">
        <f t="shared" si="141"/>
        <v>0.69</v>
      </c>
      <c r="O95" s="6">
        <f t="shared" si="141"/>
        <v>1.01</v>
      </c>
      <c r="P95" s="6">
        <f t="shared" si="141"/>
        <v>1.0349999999999999</v>
      </c>
      <c r="Q95" s="6">
        <f t="shared" si="141"/>
        <v>1.0349999999999999</v>
      </c>
      <c r="R95" s="6">
        <f t="shared" si="141"/>
        <v>1.0349999999999999</v>
      </c>
      <c r="S95" s="6">
        <f t="shared" si="141"/>
        <v>1.0349999999999999</v>
      </c>
      <c r="T95" s="6">
        <f t="shared" si="141"/>
        <v>1.0349999999999999</v>
      </c>
      <c r="U95" s="6">
        <f t="shared" si="141"/>
        <v>1.0349999999999999</v>
      </c>
      <c r="V95" s="6">
        <f t="shared" si="141"/>
        <v>1.0349999999999999</v>
      </c>
      <c r="W95" s="6">
        <f t="shared" si="141"/>
        <v>1.0349999999999999</v>
      </c>
      <c r="X95" s="6">
        <f>X67*X86</f>
        <v>0.34499999999999997</v>
      </c>
      <c r="Y95" s="78"/>
      <c r="Z95" s="6">
        <f t="shared" ref="Z95" si="142">Z67*Z86</f>
        <v>1.0349999999999999</v>
      </c>
      <c r="AA95" s="6">
        <f t="shared" ref="AA95" si="143">AA67*AA86</f>
        <v>1.0349999999999999</v>
      </c>
      <c r="AB95" s="6">
        <f t="shared" ref="AB95" si="144">AB67*AB86</f>
        <v>0.34499999999999997</v>
      </c>
      <c r="AC95" s="6">
        <f>AC67*AC86</f>
        <v>1.0349999999999999</v>
      </c>
    </row>
    <row r="96" spans="1:29" x14ac:dyDescent="0.3">
      <c r="A96" s="92"/>
      <c r="B96" s="10"/>
      <c r="C96" s="95"/>
      <c r="D96" s="16" t="s">
        <v>79</v>
      </c>
      <c r="E96" s="17">
        <f>E95*365</f>
        <v>377.77499999999998</v>
      </c>
      <c r="F96" s="17">
        <f t="shared" ref="F96:I96" si="145">F95*365</f>
        <v>377.77499999999998</v>
      </c>
      <c r="G96" s="17">
        <f t="shared" si="145"/>
        <v>377.77499999999998</v>
      </c>
      <c r="H96" s="17">
        <f t="shared" si="145"/>
        <v>125.925</v>
      </c>
      <c r="I96" s="17">
        <f t="shared" si="145"/>
        <v>125.925</v>
      </c>
      <c r="J96" s="17">
        <f>J95*365</f>
        <v>377.77499999999998</v>
      </c>
      <c r="K96" s="17">
        <f>K95*365</f>
        <v>377.77499999999998</v>
      </c>
      <c r="L96" s="17">
        <f>L95*365</f>
        <v>251.85</v>
      </c>
      <c r="M96" s="17">
        <f t="shared" ref="M96:Z96" si="146">M95*365</f>
        <v>251.85</v>
      </c>
      <c r="N96" s="17">
        <f t="shared" si="146"/>
        <v>251.85</v>
      </c>
      <c r="O96" s="17">
        <f t="shared" si="146"/>
        <v>368.65</v>
      </c>
      <c r="P96" s="17">
        <f t="shared" si="146"/>
        <v>377.77499999999998</v>
      </c>
      <c r="Q96" s="17">
        <f t="shared" si="146"/>
        <v>377.77499999999998</v>
      </c>
      <c r="R96" s="17">
        <f t="shared" si="146"/>
        <v>377.77499999999998</v>
      </c>
      <c r="S96" s="17">
        <f t="shared" si="146"/>
        <v>377.77499999999998</v>
      </c>
      <c r="T96" s="17">
        <f t="shared" si="146"/>
        <v>377.77499999999998</v>
      </c>
      <c r="U96" s="17">
        <f t="shared" si="146"/>
        <v>377.77499999999998</v>
      </c>
      <c r="V96" s="17">
        <f t="shared" si="146"/>
        <v>377.77499999999998</v>
      </c>
      <c r="W96" s="17">
        <f t="shared" si="146"/>
        <v>377.77499999999998</v>
      </c>
      <c r="X96" s="17">
        <f t="shared" si="146"/>
        <v>125.925</v>
      </c>
      <c r="Y96" s="78"/>
      <c r="Z96" s="17">
        <f t="shared" si="146"/>
        <v>377.77499999999998</v>
      </c>
      <c r="AA96" s="17">
        <f t="shared" ref="AA96" si="147">AA95*365</f>
        <v>377.77499999999998</v>
      </c>
      <c r="AB96" s="17">
        <f t="shared" ref="AB96" si="148">AB95*365</f>
        <v>125.925</v>
      </c>
      <c r="AC96" s="17">
        <f>AC95*365</f>
        <v>377.77499999999998</v>
      </c>
    </row>
    <row r="97" spans="1:29" x14ac:dyDescent="0.3">
      <c r="A97" s="92"/>
      <c r="B97" s="10"/>
      <c r="C97" s="96" t="s">
        <v>89</v>
      </c>
      <c r="D97" s="18" t="s">
        <v>80</v>
      </c>
      <c r="E97" s="20">
        <f>E94+E96</f>
        <v>2441.6868999999997</v>
      </c>
      <c r="F97" s="20">
        <f t="shared" ref="F97:I97" si="149">F94+F96</f>
        <v>2520.9199679999997</v>
      </c>
      <c r="G97" s="20">
        <f t="shared" si="149"/>
        <v>2379.410766</v>
      </c>
      <c r="H97" s="20">
        <f t="shared" si="149"/>
        <v>3082.0586499999999</v>
      </c>
      <c r="I97" s="20">
        <f t="shared" si="149"/>
        <v>2838.6567800000003</v>
      </c>
      <c r="J97" s="20">
        <f>J94+J96</f>
        <v>2285.9021499999999</v>
      </c>
      <c r="K97" s="20">
        <f>K94+K96</f>
        <v>2324.1591079999998</v>
      </c>
      <c r="L97" s="20">
        <f>L94+L96</f>
        <v>2140.15</v>
      </c>
      <c r="M97" s="20">
        <f t="shared" ref="M97:Z97" si="150">M94+M96</f>
        <v>2517.8099999999995</v>
      </c>
      <c r="N97" s="20">
        <f t="shared" si="150"/>
        <v>2801.0549999999998</v>
      </c>
      <c r="O97" s="20">
        <f t="shared" si="150"/>
        <v>2504.0709999999999</v>
      </c>
      <c r="P97" s="20">
        <f t="shared" si="150"/>
        <v>2535.1577499999999</v>
      </c>
      <c r="Q97" s="20">
        <f t="shared" si="150"/>
        <v>2535.1577499999999</v>
      </c>
      <c r="R97" s="20">
        <f t="shared" si="150"/>
        <v>2586.14185</v>
      </c>
      <c r="S97" s="20">
        <f t="shared" si="150"/>
        <v>2538.93435</v>
      </c>
      <c r="T97" s="20">
        <f t="shared" si="150"/>
        <v>2590.2016949999997</v>
      </c>
      <c r="U97" s="20">
        <f t="shared" si="150"/>
        <v>2536.8572199999999</v>
      </c>
      <c r="V97" s="20">
        <f t="shared" si="150"/>
        <v>2671.11535</v>
      </c>
      <c r="W97" s="20">
        <f t="shared" si="150"/>
        <v>2333.3969999999999</v>
      </c>
      <c r="X97" s="20">
        <f t="shared" si="150"/>
        <v>3087.7235499999997</v>
      </c>
      <c r="Y97" s="78"/>
      <c r="Z97" s="20">
        <f t="shared" si="150"/>
        <v>2449.2401</v>
      </c>
      <c r="AA97" s="20">
        <f t="shared" ref="AA97" si="151">AA94+AA96</f>
        <v>2535.1577499999999</v>
      </c>
      <c r="AB97" s="20">
        <f t="shared" ref="AB97" si="152">AB94+AB96</f>
        <v>3087.7235499999997</v>
      </c>
      <c r="AC97" s="20">
        <f>AC94+AC96</f>
        <v>2083.8540499999999</v>
      </c>
    </row>
    <row r="98" spans="1:29" x14ac:dyDescent="0.3">
      <c r="A98" s="92"/>
      <c r="B98" s="10"/>
      <c r="C98" s="96"/>
      <c r="D98" s="18" t="s">
        <v>29</v>
      </c>
      <c r="E98" s="20">
        <f>(E82*E76)+E75</f>
        <v>0</v>
      </c>
      <c r="F98" s="20">
        <f t="shared" ref="F98:I98" si="153">(F82*F76)+F75</f>
        <v>0</v>
      </c>
      <c r="G98" s="20">
        <f t="shared" si="153"/>
        <v>0</v>
      </c>
      <c r="H98" s="20">
        <f t="shared" si="153"/>
        <v>0</v>
      </c>
      <c r="I98" s="20">
        <f t="shared" si="153"/>
        <v>0</v>
      </c>
      <c r="J98" s="20">
        <f>(J82*J76)+J75</f>
        <v>0</v>
      </c>
      <c r="K98" s="20">
        <f>(K82*K76)+K75</f>
        <v>0</v>
      </c>
      <c r="L98" s="20">
        <f>(L82*L76)+L75</f>
        <v>0</v>
      </c>
      <c r="M98" s="20">
        <f t="shared" ref="M98:Z98" si="154">(M82*M76)+M75</f>
        <v>0</v>
      </c>
      <c r="N98" s="20">
        <f t="shared" si="154"/>
        <v>268.06330000000003</v>
      </c>
      <c r="O98" s="20">
        <f t="shared" si="154"/>
        <v>0</v>
      </c>
      <c r="P98" s="19">
        <f t="shared" si="154"/>
        <v>0</v>
      </c>
      <c r="Q98" s="19">
        <f t="shared" si="154"/>
        <v>200</v>
      </c>
      <c r="R98" s="20">
        <f t="shared" si="154"/>
        <v>200</v>
      </c>
      <c r="S98" s="20">
        <f t="shared" si="154"/>
        <v>120</v>
      </c>
      <c r="T98" s="20">
        <f t="shared" si="154"/>
        <v>0</v>
      </c>
      <c r="U98" s="19">
        <f t="shared" si="154"/>
        <v>0</v>
      </c>
      <c r="V98" s="19">
        <f t="shared" si="154"/>
        <v>0</v>
      </c>
      <c r="W98" s="20">
        <f t="shared" si="154"/>
        <v>150</v>
      </c>
      <c r="X98" s="20">
        <f t="shared" si="154"/>
        <v>0</v>
      </c>
      <c r="Y98" s="78"/>
      <c r="Z98" s="20">
        <f t="shared" si="154"/>
        <v>0</v>
      </c>
      <c r="AA98" s="20">
        <f t="shared" ref="AA98" si="155">(AA82*AA76)+AA75</f>
        <v>0</v>
      </c>
      <c r="AB98" s="20">
        <f t="shared" ref="AB98" si="156">(AB82*AB76)+AB75</f>
        <v>0</v>
      </c>
      <c r="AC98" s="20">
        <f>(AC82*AC76)+AC75</f>
        <v>0</v>
      </c>
    </row>
    <row r="99" spans="1:29" x14ac:dyDescent="0.3">
      <c r="A99" s="92"/>
      <c r="B99" s="10"/>
      <c r="C99" s="96"/>
      <c r="D99" s="16" t="s">
        <v>22</v>
      </c>
      <c r="E99" s="17">
        <f>E94+E96-E98</f>
        <v>2441.6868999999997</v>
      </c>
      <c r="F99" s="17">
        <f t="shared" ref="F99:I99" si="157">F94+F96-F98</f>
        <v>2520.9199679999997</v>
      </c>
      <c r="G99" s="17">
        <f t="shared" si="157"/>
        <v>2379.410766</v>
      </c>
      <c r="H99" s="17">
        <f t="shared" si="157"/>
        <v>3082.0586499999999</v>
      </c>
      <c r="I99" s="17">
        <f t="shared" si="157"/>
        <v>2838.6567800000003</v>
      </c>
      <c r="J99" s="17">
        <f>J94+J96-J98</f>
        <v>2285.9021499999999</v>
      </c>
      <c r="K99" s="17">
        <f>K94+K96-K98</f>
        <v>2324.1591079999998</v>
      </c>
      <c r="L99" s="17">
        <f>L94+L96-L98</f>
        <v>2140.15</v>
      </c>
      <c r="M99" s="17">
        <f t="shared" ref="M99:Z99" si="158">M94+M96-M98</f>
        <v>2517.8099999999995</v>
      </c>
      <c r="N99" s="17">
        <f t="shared" si="158"/>
        <v>2532.9916999999996</v>
      </c>
      <c r="O99" s="17">
        <f t="shared" si="158"/>
        <v>2504.0709999999999</v>
      </c>
      <c r="P99" s="17">
        <f t="shared" si="158"/>
        <v>2535.1577499999999</v>
      </c>
      <c r="Q99" s="17">
        <f t="shared" si="158"/>
        <v>2335.1577499999999</v>
      </c>
      <c r="R99" s="17">
        <f t="shared" si="158"/>
        <v>2386.14185</v>
      </c>
      <c r="S99" s="17">
        <f t="shared" si="158"/>
        <v>2418.93435</v>
      </c>
      <c r="T99" s="17">
        <f t="shared" si="158"/>
        <v>2590.2016949999997</v>
      </c>
      <c r="U99" s="17">
        <f t="shared" si="158"/>
        <v>2536.8572199999999</v>
      </c>
      <c r="V99" s="17">
        <f t="shared" si="158"/>
        <v>2671.11535</v>
      </c>
      <c r="W99" s="17">
        <f t="shared" si="158"/>
        <v>2183.3969999999999</v>
      </c>
      <c r="X99" s="17">
        <f t="shared" si="158"/>
        <v>3087.7235499999997</v>
      </c>
      <c r="Y99" s="78"/>
      <c r="Z99" s="17">
        <f t="shared" si="158"/>
        <v>2449.2401</v>
      </c>
      <c r="AA99" s="17">
        <f t="shared" ref="AA99" si="159">AA94+AA96-AA98</f>
        <v>2535.1577499999999</v>
      </c>
      <c r="AB99" s="17">
        <f t="shared" ref="AB99" si="160">AB94+AB96-AB98</f>
        <v>3087.7235499999997</v>
      </c>
      <c r="AC99" s="17">
        <f>AC94+AC96-AC98</f>
        <v>2083.8540499999999</v>
      </c>
    </row>
    <row r="100" spans="1:29" x14ac:dyDescent="0.3">
      <c r="A100" s="92"/>
      <c r="B100" s="10"/>
      <c r="C100" s="96"/>
      <c r="D100" s="5" t="s">
        <v>107</v>
      </c>
      <c r="E100" s="6">
        <f>E101/E86</f>
        <v>176.93383333333333</v>
      </c>
      <c r="F100" s="6">
        <f t="shared" ref="F100:Z100" si="161">F101/F86</f>
        <v>182.67535999999998</v>
      </c>
      <c r="G100" s="6">
        <f t="shared" si="161"/>
        <v>172.42107000000001</v>
      </c>
      <c r="H100" s="6">
        <f t="shared" si="161"/>
        <v>223.33758333333333</v>
      </c>
      <c r="I100" s="6">
        <f t="shared" si="161"/>
        <v>205.6997666666667</v>
      </c>
      <c r="J100" s="6">
        <f t="shared" si="161"/>
        <v>165.64508333333333</v>
      </c>
      <c r="K100" s="6">
        <f t="shared" si="161"/>
        <v>168.41732666666667</v>
      </c>
      <c r="L100" s="6">
        <f t="shared" si="161"/>
        <v>155.08333333333334</v>
      </c>
      <c r="M100" s="6">
        <f t="shared" si="161"/>
        <v>182.45</v>
      </c>
      <c r="N100" s="6">
        <f t="shared" si="161"/>
        <v>183.55012318840579</v>
      </c>
      <c r="O100" s="6">
        <f t="shared" si="161"/>
        <v>181.45442028985508</v>
      </c>
      <c r="P100" s="6">
        <f t="shared" si="161"/>
        <v>183.70708333333332</v>
      </c>
      <c r="Q100" s="6">
        <f t="shared" si="161"/>
        <v>169.21432971014494</v>
      </c>
      <c r="R100" s="6">
        <f t="shared" si="161"/>
        <v>172.90882971014494</v>
      </c>
      <c r="S100" s="6">
        <f t="shared" si="161"/>
        <v>175.28509782608697</v>
      </c>
      <c r="T100" s="6">
        <f t="shared" si="161"/>
        <v>187.695775</v>
      </c>
      <c r="U100" s="6">
        <f t="shared" si="161"/>
        <v>183.83023333333333</v>
      </c>
      <c r="V100" s="6">
        <f t="shared" si="161"/>
        <v>193.55908333333335</v>
      </c>
      <c r="W100" s="6">
        <f t="shared" si="161"/>
        <v>158.2171739130435</v>
      </c>
      <c r="X100" s="6">
        <f t="shared" si="161"/>
        <v>223.74808333333334</v>
      </c>
      <c r="Y100" s="78"/>
      <c r="Z100" s="6">
        <f t="shared" si="161"/>
        <v>177.48116666666667</v>
      </c>
      <c r="AA100" s="6">
        <f t="shared" ref="AA100" si="162">AA101/AA86</f>
        <v>183.70708333333332</v>
      </c>
      <c r="AB100" s="6">
        <f t="shared" ref="AB100" si="163">AB101/AB86</f>
        <v>223.74808333333334</v>
      </c>
      <c r="AC100" s="6">
        <f>AC101/AC86</f>
        <v>151.00391666666667</v>
      </c>
    </row>
    <row r="101" spans="1:29" x14ac:dyDescent="0.3">
      <c r="A101" s="92"/>
      <c r="B101" s="10"/>
      <c r="C101" s="96"/>
      <c r="D101" s="18" t="s">
        <v>87</v>
      </c>
      <c r="E101" s="20">
        <f>E99/12</f>
        <v>203.4739083333333</v>
      </c>
      <c r="F101" s="20">
        <f t="shared" ref="F101:I101" si="164">F99/12</f>
        <v>210.07666399999997</v>
      </c>
      <c r="G101" s="20">
        <f t="shared" si="164"/>
        <v>198.28423050000001</v>
      </c>
      <c r="H101" s="20">
        <f t="shared" si="164"/>
        <v>256.83822083333331</v>
      </c>
      <c r="I101" s="20">
        <f t="shared" si="164"/>
        <v>236.5547316666667</v>
      </c>
      <c r="J101" s="20">
        <f>J99/12</f>
        <v>190.49184583333331</v>
      </c>
      <c r="K101" s="20">
        <f>K99/12</f>
        <v>193.67992566666666</v>
      </c>
      <c r="L101" s="20">
        <f>L99/12</f>
        <v>178.34583333333333</v>
      </c>
      <c r="M101" s="20">
        <f t="shared" ref="M101:Z101" si="165">M99/12</f>
        <v>209.81749999999997</v>
      </c>
      <c r="N101" s="20">
        <f t="shared" si="165"/>
        <v>211.08264166666663</v>
      </c>
      <c r="O101" s="20">
        <f t="shared" si="165"/>
        <v>208.67258333333334</v>
      </c>
      <c r="P101" s="20">
        <f t="shared" si="165"/>
        <v>211.26314583333331</v>
      </c>
      <c r="Q101" s="20">
        <f t="shared" si="165"/>
        <v>194.59647916666665</v>
      </c>
      <c r="R101" s="20">
        <f t="shared" si="165"/>
        <v>198.84515416666667</v>
      </c>
      <c r="S101" s="20">
        <f t="shared" si="165"/>
        <v>201.57786250000001</v>
      </c>
      <c r="T101" s="20">
        <f t="shared" si="165"/>
        <v>215.85014124999998</v>
      </c>
      <c r="U101" s="20">
        <f t="shared" si="165"/>
        <v>211.40476833333332</v>
      </c>
      <c r="V101" s="20">
        <f t="shared" si="165"/>
        <v>222.59294583333335</v>
      </c>
      <c r="W101" s="20">
        <f t="shared" si="165"/>
        <v>181.94974999999999</v>
      </c>
      <c r="X101" s="20">
        <f t="shared" si="165"/>
        <v>257.31029583333333</v>
      </c>
      <c r="Y101" s="78"/>
      <c r="Z101" s="20">
        <f t="shared" si="165"/>
        <v>204.10334166666667</v>
      </c>
      <c r="AA101" s="20">
        <f t="shared" ref="AA101" si="166">AA99/12</f>
        <v>211.26314583333331</v>
      </c>
      <c r="AB101" s="20">
        <f t="shared" ref="AB101" si="167">AB99/12</f>
        <v>257.31029583333333</v>
      </c>
      <c r="AC101" s="20">
        <f>AC99/12</f>
        <v>173.65450416666667</v>
      </c>
    </row>
    <row r="102" spans="1:29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76"/>
      <c r="Z102" s="32"/>
      <c r="AA102" s="32"/>
      <c r="AB102" s="32"/>
      <c r="AC102" s="32"/>
    </row>
    <row r="103" spans="1:29" x14ac:dyDescent="0.3">
      <c r="A103" s="52"/>
      <c r="B103" s="52"/>
      <c r="C103" s="55"/>
      <c r="D103" s="55" t="str">
        <f>CONCATENATE("Best plans for ",B61, " assuming annual consumption of ",B85, " kWh")</f>
        <v>Best plans for Christchurch assuming annual consumption of 8210 kWh</v>
      </c>
      <c r="E103" s="55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76"/>
      <c r="Z103" s="32"/>
      <c r="AA103" s="32"/>
      <c r="AB103" s="32"/>
      <c r="AC103" s="32"/>
    </row>
    <row r="104" spans="1:29" x14ac:dyDescent="0.3">
      <c r="A104" s="86" t="s">
        <v>93</v>
      </c>
      <c r="B104" s="86"/>
      <c r="C104" s="86"/>
      <c r="D104" s="5" t="s">
        <v>117</v>
      </c>
      <c r="E104" s="5" t="str">
        <f>E61</f>
        <v>Contact Basic (Low)</v>
      </c>
      <c r="F104" s="5" t="str">
        <f>F61</f>
        <v>Ecotricity Low ecoSAVER (Low)</v>
      </c>
      <c r="G104" s="5" t="str">
        <f>G61</f>
        <v>Ecotricity Low ecoWHOLESALE (Low)</v>
      </c>
      <c r="H104" s="5" t="str">
        <f t="shared" ref="H104:I104" si="168">H61</f>
        <v>Electric Kiwi - Kiwi (Low)</v>
      </c>
      <c r="I104" s="5" t="str">
        <f t="shared" si="168"/>
        <v>Electric Kiwi - MoveMaster (Low)</v>
      </c>
      <c r="J104" s="5" t="str">
        <f>J61</f>
        <v>Flick Energy Flat (Low)</v>
      </c>
      <c r="K104" s="5" t="str">
        <f>K61</f>
        <v>Flick Energy Off Peak (Low)</v>
      </c>
      <c r="L104" s="5" t="str">
        <f>L61</f>
        <v>Frank Energy (Low)</v>
      </c>
      <c r="M104" s="5" t="str">
        <f t="shared" ref="M104:Z104" si="169">M61</f>
        <v>Genesis Energy Basic (Low)</v>
      </c>
      <c r="N104" s="5" t="str">
        <f t="shared" si="169"/>
        <v>Genesis Energy Plus (Low)</v>
      </c>
      <c r="O104" s="5" t="str">
        <f t="shared" si="169"/>
        <v>Globug (Low)</v>
      </c>
      <c r="P104" s="5" t="str">
        <f t="shared" si="169"/>
        <v>Mercury Open Term (Low)</v>
      </c>
      <c r="Q104" s="5" t="str">
        <f t="shared" si="169"/>
        <v>Mercury 1 Year Fixed (Low)</v>
      </c>
      <c r="R104" s="5" t="str">
        <f t="shared" si="169"/>
        <v>Meridian 2- year contract (Low)</v>
      </c>
      <c r="S104" s="5" t="str">
        <f t="shared" si="169"/>
        <v>Meridian No Fixed Term (Low)</v>
      </c>
      <c r="T104" s="5" t="str">
        <f t="shared" si="169"/>
        <v>Nova Energy (Low)</v>
      </c>
      <c r="U104" s="5" t="str">
        <f t="shared" si="169"/>
        <v>Octopus Fixed (Low)</v>
      </c>
      <c r="V104" s="5" t="str">
        <f t="shared" si="169"/>
        <v>Octopus Flexi (Low)</v>
      </c>
      <c r="W104" s="5" t="str">
        <f t="shared" si="169"/>
        <v>Powershop (Low)</v>
      </c>
      <c r="X104" s="5" t="str">
        <f t="shared" si="169"/>
        <v>Slingshot (Low)</v>
      </c>
      <c r="Y104" s="76"/>
      <c r="Z104" s="5" t="str">
        <f t="shared" si="169"/>
        <v>Contact Broadband Bundle (Low)</v>
      </c>
      <c r="AA104" s="5" t="str">
        <f t="shared" ref="AA104" si="170">AA61</f>
        <v>Mercury Broadband Bundle (Low)</v>
      </c>
      <c r="AB104" s="5" t="str">
        <f t="shared" ref="AB104" si="171">AB61</f>
        <v>2degrees Bundle (Low)</v>
      </c>
      <c r="AC104" s="5" t="str">
        <f>AC61</f>
        <v>Electric Kiwi - Prepay 300 (Low)</v>
      </c>
    </row>
    <row r="105" spans="1:29" x14ac:dyDescent="0.3">
      <c r="A105" s="86"/>
      <c r="B105" s="86"/>
      <c r="C105" s="86"/>
      <c r="D105" s="5" t="s">
        <v>76</v>
      </c>
      <c r="E105" s="6">
        <f>E83</f>
        <v>2441.6868999999997</v>
      </c>
      <c r="F105" s="6">
        <f t="shared" ref="F105:I105" si="172">F83</f>
        <v>2520.9199679999997</v>
      </c>
      <c r="G105" s="6">
        <f t="shared" si="172"/>
        <v>2379.410766</v>
      </c>
      <c r="H105" s="6">
        <f t="shared" si="172"/>
        <v>3082.0586499999999</v>
      </c>
      <c r="I105" s="6">
        <f t="shared" si="172"/>
        <v>2838.6567800000003</v>
      </c>
      <c r="J105" s="6">
        <f>J83</f>
        <v>2285.9021499999999</v>
      </c>
      <c r="K105" s="6">
        <f>K83</f>
        <v>2324.1591079999998</v>
      </c>
      <c r="L105" s="6">
        <f>L83</f>
        <v>2140.15</v>
      </c>
      <c r="M105" s="6">
        <f t="shared" ref="M105:Z105" si="173">M83</f>
        <v>2517.8099999999995</v>
      </c>
      <c r="N105" s="6">
        <f t="shared" si="173"/>
        <v>2532.9916999999996</v>
      </c>
      <c r="O105" s="6">
        <f t="shared" si="173"/>
        <v>2504.0709999999999</v>
      </c>
      <c r="P105" s="6">
        <f t="shared" si="173"/>
        <v>2535.1577499999999</v>
      </c>
      <c r="Q105" s="6">
        <f t="shared" si="173"/>
        <v>2335.1577499999999</v>
      </c>
      <c r="R105" s="6">
        <f t="shared" si="173"/>
        <v>2386.14185</v>
      </c>
      <c r="S105" s="6">
        <f t="shared" si="173"/>
        <v>2418.93435</v>
      </c>
      <c r="T105" s="6">
        <f t="shared" si="173"/>
        <v>2590.2016949999997</v>
      </c>
      <c r="U105" s="6">
        <f t="shared" si="173"/>
        <v>2536.8572199999999</v>
      </c>
      <c r="V105" s="6">
        <f t="shared" si="173"/>
        <v>2671.11535</v>
      </c>
      <c r="W105" s="6">
        <f t="shared" si="173"/>
        <v>2183.3969999999999</v>
      </c>
      <c r="X105" s="6">
        <f t="shared" si="173"/>
        <v>3087.7235499999997</v>
      </c>
      <c r="Y105" s="78"/>
      <c r="Z105" s="6">
        <f t="shared" si="173"/>
        <v>2449.2401</v>
      </c>
      <c r="AA105" s="6">
        <f t="shared" ref="AA105" si="174">AA83</f>
        <v>2535.1577499999999</v>
      </c>
      <c r="AB105" s="6">
        <f t="shared" ref="AB105" si="175">AB83</f>
        <v>3087.7235499999997</v>
      </c>
      <c r="AC105" s="6">
        <f>AC83</f>
        <v>2083.8540499999999</v>
      </c>
    </row>
    <row r="106" spans="1:29" x14ac:dyDescent="0.3">
      <c r="A106" s="86"/>
      <c r="B106" s="86"/>
      <c r="C106" s="86"/>
      <c r="D106" s="5" t="s">
        <v>77</v>
      </c>
      <c r="E106" s="5" t="str">
        <f>E62</f>
        <v>Open</v>
      </c>
      <c r="F106" s="5" t="str">
        <f t="shared" ref="F106:I106" si="176">F62</f>
        <v>Open (prices fixed for 12 months)</v>
      </c>
      <c r="G106" s="5" t="str">
        <f t="shared" si="176"/>
        <v>Open</v>
      </c>
      <c r="H106" s="5" t="str">
        <f t="shared" si="176"/>
        <v>Open</v>
      </c>
      <c r="I106" s="5" t="str">
        <f t="shared" si="176"/>
        <v>Open</v>
      </c>
      <c r="J106" s="5" t="str">
        <f>J62</f>
        <v>Open</v>
      </c>
      <c r="K106" s="5" t="str">
        <f>K62</f>
        <v>Open</v>
      </c>
      <c r="L106" s="5" t="str">
        <f>L62</f>
        <v>Open</v>
      </c>
      <c r="M106" s="5" t="str">
        <f t="shared" ref="M106:Z106" si="177">M62</f>
        <v>Fixed (12 months)</v>
      </c>
      <c r="N106" s="5" t="str">
        <f t="shared" si="177"/>
        <v>Open or Fixed</v>
      </c>
      <c r="O106" s="5" t="str">
        <f t="shared" si="177"/>
        <v>Open</v>
      </c>
      <c r="P106" s="5" t="str">
        <f t="shared" si="177"/>
        <v>Open</v>
      </c>
      <c r="Q106" s="5" t="str">
        <f t="shared" si="177"/>
        <v>Fixed (12 months)</v>
      </c>
      <c r="R106" s="5" t="str">
        <f t="shared" si="177"/>
        <v>Fixed (24 months)</v>
      </c>
      <c r="S106" s="5" t="str">
        <f t="shared" si="177"/>
        <v>Open</v>
      </c>
      <c r="T106" s="5" t="str">
        <f t="shared" si="177"/>
        <v>Open</v>
      </c>
      <c r="U106" s="5" t="str">
        <f t="shared" si="177"/>
        <v>Open (prices fixed for 12 months)</v>
      </c>
      <c r="V106" s="5" t="str">
        <f t="shared" si="177"/>
        <v>Open</v>
      </c>
      <c r="W106" s="5" t="str">
        <f t="shared" si="177"/>
        <v>Open</v>
      </c>
      <c r="X106" s="5" t="str">
        <f t="shared" si="177"/>
        <v>Fixed 12 months</v>
      </c>
      <c r="Y106" s="76"/>
      <c r="Z106" s="5" t="str">
        <f t="shared" si="177"/>
        <v>Open</v>
      </c>
      <c r="AA106" s="5" t="str">
        <f t="shared" ref="AA106" si="178">AA62</f>
        <v>Fixed (12 months)</v>
      </c>
      <c r="AB106" s="5" t="str">
        <f t="shared" ref="AB106" si="179">AB62</f>
        <v>Open / Fixed</v>
      </c>
      <c r="AC106" s="5" t="str">
        <f>AC62</f>
        <v>Open</v>
      </c>
    </row>
    <row r="107" spans="1:29" x14ac:dyDescent="0.3">
      <c r="A107" s="86"/>
      <c r="B107" s="86"/>
      <c r="C107" s="86"/>
      <c r="D107" s="5" t="s">
        <v>118</v>
      </c>
      <c r="E107" s="5" t="str">
        <f>E78</f>
        <v>.</v>
      </c>
      <c r="F107" s="5" t="str">
        <f t="shared" ref="F107:Z107" si="180">F78</f>
        <v>.</v>
      </c>
      <c r="G107" s="5" t="str">
        <f t="shared" si="180"/>
        <v>.</v>
      </c>
      <c r="H107" s="5" t="str">
        <f t="shared" si="180"/>
        <v>.</v>
      </c>
      <c r="I107" s="5" t="str">
        <f t="shared" si="180"/>
        <v>.</v>
      </c>
      <c r="J107" s="5" t="str">
        <f t="shared" si="180"/>
        <v>.</v>
      </c>
      <c r="K107" s="5" t="str">
        <f t="shared" si="180"/>
        <v>.</v>
      </c>
      <c r="L107" s="5" t="str">
        <f t="shared" si="180"/>
        <v>.</v>
      </c>
      <c r="M107" s="5" t="str">
        <f t="shared" si="180"/>
        <v>.</v>
      </c>
      <c r="N107" s="5" t="str">
        <f t="shared" si="180"/>
        <v>DISC-03</v>
      </c>
      <c r="O107" s="5" t="str">
        <f t="shared" si="180"/>
        <v>.</v>
      </c>
      <c r="P107" s="5" t="str">
        <f t="shared" si="180"/>
        <v>.</v>
      </c>
      <c r="Q107" s="5" t="str">
        <f t="shared" si="180"/>
        <v>DISC-04</v>
      </c>
      <c r="R107" s="5" t="str">
        <f t="shared" si="180"/>
        <v>DISC-07</v>
      </c>
      <c r="S107" s="5" t="str">
        <f t="shared" si="180"/>
        <v>DISC-10</v>
      </c>
      <c r="T107" s="5" t="str">
        <f t="shared" si="180"/>
        <v>.</v>
      </c>
      <c r="U107" s="5" t="str">
        <f t="shared" si="180"/>
        <v>.</v>
      </c>
      <c r="V107" s="5" t="str">
        <f t="shared" si="180"/>
        <v>.</v>
      </c>
      <c r="W107" s="5" t="str">
        <f t="shared" si="180"/>
        <v>DISC-08</v>
      </c>
      <c r="X107" s="5" t="str">
        <f t="shared" si="180"/>
        <v>BUND-02</v>
      </c>
      <c r="Y107" s="76"/>
      <c r="Z107" s="5" t="str">
        <f t="shared" si="180"/>
        <v>BUND-05</v>
      </c>
      <c r="AA107" s="5" t="str">
        <f t="shared" ref="AA107" si="181">AA78</f>
        <v>BUND-04</v>
      </c>
      <c r="AB107" s="5" t="str">
        <f t="shared" ref="AB107" si="182">AB78</f>
        <v>BUND-06</v>
      </c>
      <c r="AC107" s="5" t="str">
        <f>AC78</f>
        <v>BUND-07</v>
      </c>
    </row>
    <row r="108" spans="1:29" x14ac:dyDescent="0.3">
      <c r="A108" s="98" t="s">
        <v>188</v>
      </c>
      <c r="B108" s="98"/>
      <c r="C108" s="98"/>
      <c r="D108" s="72" t="s">
        <v>195</v>
      </c>
      <c r="E108" s="29">
        <f>VLOOKUP(E61,'Plans terms &amp; discounts'!$A:$G,6,FALSE)</f>
        <v>0</v>
      </c>
      <c r="F108" s="29">
        <f>VLOOKUP(F61,'Plans terms &amp; discounts'!$A:$G,6,FALSE)</f>
        <v>0</v>
      </c>
      <c r="G108" s="29">
        <f>VLOOKUP(G61,'Plans terms &amp; discounts'!$A:$G,6,FALSE)</f>
        <v>0</v>
      </c>
      <c r="H108" s="29">
        <f>VLOOKUP(H61,'Plans terms &amp; discounts'!$A:$G,6,FALSE)</f>
        <v>0</v>
      </c>
      <c r="I108" s="29">
        <f>VLOOKUP(I61,'Plans terms &amp; discounts'!$A:$G,6,FALSE)</f>
        <v>0</v>
      </c>
      <c r="J108" s="29">
        <f>VLOOKUP(J61,'Plans terms &amp; discounts'!$A:$G,6,FALSE)</f>
        <v>0</v>
      </c>
      <c r="K108" s="29">
        <f>VLOOKUP(K61,'Plans terms &amp; discounts'!$A:$G,6,FALSE)</f>
        <v>0</v>
      </c>
      <c r="L108" s="29">
        <f>VLOOKUP(L61,'Plans terms &amp; discounts'!$A:$G,6,FALSE)</f>
        <v>0</v>
      </c>
      <c r="M108" s="29">
        <f>VLOOKUP(M61,'Plans terms &amp; discounts'!$A:$G,6,FALSE)</f>
        <v>0.02</v>
      </c>
      <c r="N108" s="29">
        <f>VLOOKUP(N61,'Plans terms &amp; discounts'!$A:$G,6,FALSE)</f>
        <v>0.03</v>
      </c>
      <c r="O108" s="29">
        <f>VLOOKUP(O61,'Plans terms &amp; discounts'!$A:$G,6,FALSE)</f>
        <v>0</v>
      </c>
      <c r="P108" s="29">
        <f>VLOOKUP(P61,'Plans terms &amp; discounts'!$A:$G,6,FALSE)</f>
        <v>0</v>
      </c>
      <c r="Q108" s="29">
        <f>VLOOKUP(Q61,'Plans terms &amp; discounts'!$A:$G,6,FALSE)</f>
        <v>0</v>
      </c>
      <c r="R108" s="29">
        <f>VLOOKUP(R61,'Plans terms &amp; discounts'!$A:$G,6,FALSE)</f>
        <v>0</v>
      </c>
      <c r="S108" s="29">
        <f>VLOOKUP(S61,'Plans terms &amp; discounts'!$A:$G,6,FALSE)</f>
        <v>0</v>
      </c>
      <c r="T108" s="29">
        <f>VLOOKUP(T61,'Plans terms &amp; discounts'!$A:$G,6,FALSE)</f>
        <v>0</v>
      </c>
      <c r="U108" s="29">
        <f>VLOOKUP(U61,'Plans terms &amp; discounts'!$A:$G,6,FALSE)</f>
        <v>0</v>
      </c>
      <c r="V108" s="29">
        <f>VLOOKUP(V61,'Plans terms &amp; discounts'!$A:$G,6,FALSE)</f>
        <v>0</v>
      </c>
      <c r="W108" s="29">
        <f>VLOOKUP(W61,'Plans terms &amp; discounts'!$A:$G,6,FALSE)</f>
        <v>0</v>
      </c>
      <c r="X108" s="29">
        <f>VLOOKUP(X61,'Plans terms &amp; discounts'!$A:$G,6,FALSE)</f>
        <v>0</v>
      </c>
      <c r="Y108" s="79"/>
      <c r="Z108" s="29">
        <f>VLOOKUP(Z61,'Plans terms &amp; discounts'!$A:$G,6,FALSE)</f>
        <v>0</v>
      </c>
      <c r="AA108" s="29">
        <f>VLOOKUP(AA61,'Plans terms &amp; discounts'!$A:$G,6,FALSE)</f>
        <v>0</v>
      </c>
      <c r="AB108" s="29">
        <f>VLOOKUP(AB61,'Plans terms &amp; discounts'!$A:$G,6,FALSE)</f>
        <v>0</v>
      </c>
      <c r="AC108" s="29">
        <f>VLOOKUP(AC61,'Plans terms &amp; discounts'!$A:$G,6,FALSE)</f>
        <v>0</v>
      </c>
    </row>
    <row r="109" spans="1:29" x14ac:dyDescent="0.3">
      <c r="A109" s="98"/>
      <c r="B109" s="98"/>
      <c r="C109" s="98"/>
      <c r="D109" s="11" t="s">
        <v>196</v>
      </c>
      <c r="E109" s="11">
        <f>VLOOKUP(E61,'Plans terms &amp; discounts'!$A:$G,7,FALSE)</f>
        <v>0</v>
      </c>
      <c r="F109" s="11">
        <f>VLOOKUP(F61,'Plans terms &amp; discounts'!$A:$G,7,FALSE)</f>
        <v>0</v>
      </c>
      <c r="G109" s="11">
        <f>VLOOKUP(G61,'Plans terms &amp; discounts'!$A:$G,7,FALSE)</f>
        <v>0</v>
      </c>
      <c r="H109" s="11">
        <f>VLOOKUP(H61,'Plans terms &amp; discounts'!$A:$G,7,FALSE)</f>
        <v>0</v>
      </c>
      <c r="I109" s="11">
        <f>VLOOKUP(I61,'Plans terms &amp; discounts'!$A:$G,7,FALSE)</f>
        <v>0</v>
      </c>
      <c r="J109" s="11">
        <f>VLOOKUP(J61,'Plans terms &amp; discounts'!$A:$G,7,FALSE)</f>
        <v>50</v>
      </c>
      <c r="K109" s="11">
        <f>VLOOKUP(K61,'Plans terms &amp; discounts'!$A:$G,7,FALSE)</f>
        <v>50</v>
      </c>
      <c r="L109" s="11">
        <f>VLOOKUP(L61,'Plans terms &amp; discounts'!$A:$G,7,FALSE)</f>
        <v>0</v>
      </c>
      <c r="M109" s="11">
        <f>VLOOKUP(M61,'Plans terms &amp; discounts'!$A:$G,7,FALSE)</f>
        <v>100</v>
      </c>
      <c r="N109" s="11">
        <f>VLOOKUP(N61,'Plans terms &amp; discounts'!$A:$G,7,FALSE)</f>
        <v>0</v>
      </c>
      <c r="O109" s="11">
        <f>VLOOKUP(O61,'Plans terms &amp; discounts'!$A:$G,7,FALSE)</f>
        <v>0</v>
      </c>
      <c r="P109" s="11">
        <f>VLOOKUP(P61,'Plans terms &amp; discounts'!$A:$G,7,FALSE)</f>
        <v>0</v>
      </c>
      <c r="Q109" s="11">
        <f>VLOOKUP(Q61,'Plans terms &amp; discounts'!$A:$G,7,FALSE)</f>
        <v>0</v>
      </c>
      <c r="R109" s="11">
        <f>VLOOKUP(R61,'Plans terms &amp; discounts'!$A:$G,7,FALSE)</f>
        <v>0</v>
      </c>
      <c r="S109" s="11">
        <f>VLOOKUP(S61,'Plans terms &amp; discounts'!$A:$G,7,FALSE)</f>
        <v>0</v>
      </c>
      <c r="T109" s="11">
        <f>VLOOKUP(T61,'Plans terms &amp; discounts'!$A:$G,7,FALSE)</f>
        <v>0</v>
      </c>
      <c r="U109" s="11">
        <f>VLOOKUP(U61,'Plans terms &amp; discounts'!$A:$G,7,FALSE)</f>
        <v>0</v>
      </c>
      <c r="V109" s="11">
        <f>VLOOKUP(V61,'Plans terms &amp; discounts'!$A:$G,7,FALSE)</f>
        <v>0</v>
      </c>
      <c r="W109" s="11">
        <f>VLOOKUP(W61,'Plans terms &amp; discounts'!$A:$G,7,FALSE)</f>
        <v>0</v>
      </c>
      <c r="X109" s="11">
        <f>VLOOKUP(X61,'Plans terms &amp; discounts'!$A:$G,7,FALSE)</f>
        <v>0</v>
      </c>
      <c r="Y109" s="78"/>
      <c r="Z109" s="11">
        <f>VLOOKUP(Z61,'Plans terms &amp; discounts'!$A:$G,7,FALSE)</f>
        <v>0</v>
      </c>
      <c r="AA109" s="11">
        <f>VLOOKUP(AA61,'Plans terms &amp; discounts'!$A:$G,7,FALSE)</f>
        <v>0</v>
      </c>
      <c r="AB109" s="11">
        <f>VLOOKUP(AB61,'Plans terms &amp; discounts'!$A:$G,7,FALSE)</f>
        <v>0</v>
      </c>
      <c r="AC109" s="11">
        <f>VLOOKUP(AC61,'Plans terms &amp; discounts'!$A:$G,7,FALSE)</f>
        <v>0</v>
      </c>
    </row>
    <row r="110" spans="1:29" x14ac:dyDescent="0.3">
      <c r="A110" s="98"/>
      <c r="B110" s="98"/>
      <c r="C110" s="98"/>
      <c r="D110" s="11" t="s">
        <v>197</v>
      </c>
      <c r="E110" s="11">
        <f t="shared" ref="E110:L110" si="183">E105-(E105*E108)-E109</f>
        <v>2441.6868999999997</v>
      </c>
      <c r="F110" s="11">
        <f t="shared" si="183"/>
        <v>2520.9199679999997</v>
      </c>
      <c r="G110" s="11">
        <f t="shared" si="183"/>
        <v>2379.410766</v>
      </c>
      <c r="H110" s="11">
        <f t="shared" si="183"/>
        <v>3082.0586499999999</v>
      </c>
      <c r="I110" s="11">
        <f t="shared" si="183"/>
        <v>2838.6567800000003</v>
      </c>
      <c r="J110" s="11">
        <f t="shared" si="183"/>
        <v>2235.9021499999999</v>
      </c>
      <c r="K110" s="11">
        <f t="shared" si="183"/>
        <v>2274.1591079999998</v>
      </c>
      <c r="L110" s="11">
        <f t="shared" si="183"/>
        <v>2140.15</v>
      </c>
      <c r="M110" s="11">
        <f>M105-(M105*M108)-M109</f>
        <v>2367.4537999999993</v>
      </c>
      <c r="N110" s="11">
        <f>N105-(N105*N108)-N109</f>
        <v>2457.0019489999995</v>
      </c>
      <c r="O110" s="11">
        <f t="shared" ref="O110:AB110" si="184">O105-(O105*O108)-O109</f>
        <v>2504.0709999999999</v>
      </c>
      <c r="P110" s="11">
        <f t="shared" si="184"/>
        <v>2535.1577499999999</v>
      </c>
      <c r="Q110" s="11">
        <f t="shared" si="184"/>
        <v>2335.1577499999999</v>
      </c>
      <c r="R110" s="11">
        <f t="shared" si="184"/>
        <v>2386.14185</v>
      </c>
      <c r="S110" s="11">
        <f t="shared" si="184"/>
        <v>2418.93435</v>
      </c>
      <c r="T110" s="11">
        <f t="shared" si="184"/>
        <v>2590.2016949999997</v>
      </c>
      <c r="U110" s="11">
        <f t="shared" si="184"/>
        <v>2536.8572199999999</v>
      </c>
      <c r="V110" s="11">
        <f t="shared" si="184"/>
        <v>2671.11535</v>
      </c>
      <c r="W110" s="11">
        <f t="shared" si="184"/>
        <v>2183.3969999999999</v>
      </c>
      <c r="X110" s="11">
        <f t="shared" si="184"/>
        <v>3087.7235499999997</v>
      </c>
      <c r="Y110" s="78"/>
      <c r="Z110" s="11">
        <f t="shared" si="184"/>
        <v>2449.2401</v>
      </c>
      <c r="AA110" s="11">
        <f t="shared" si="184"/>
        <v>2535.1577499999999</v>
      </c>
      <c r="AB110" s="11">
        <f t="shared" si="184"/>
        <v>3087.7235499999997</v>
      </c>
      <c r="AC110" s="11">
        <f>AC105-(AC105*AC108)-AC109</f>
        <v>2083.8540499999999</v>
      </c>
    </row>
    <row r="112" spans="1:29" x14ac:dyDescent="0.3">
      <c r="J112" s="41">
        <f>J105/1.15</f>
        <v>1987.741</v>
      </c>
      <c r="K112" s="41">
        <f>K105/1.15</f>
        <v>2021.00792</v>
      </c>
    </row>
  </sheetData>
  <mergeCells count="27">
    <mergeCell ref="B1:C1"/>
    <mergeCell ref="A2:A18"/>
    <mergeCell ref="B2:C3"/>
    <mergeCell ref="B4:C6"/>
    <mergeCell ref="C8:C14"/>
    <mergeCell ref="C15:C18"/>
    <mergeCell ref="A20:A23"/>
    <mergeCell ref="A25:A41"/>
    <mergeCell ref="C25:C26"/>
    <mergeCell ref="C27:C34"/>
    <mergeCell ref="C35:C36"/>
    <mergeCell ref="C37:C41"/>
    <mergeCell ref="A44:C47"/>
    <mergeCell ref="A62:A78"/>
    <mergeCell ref="B62:C63"/>
    <mergeCell ref="B64:C66"/>
    <mergeCell ref="C68:C74"/>
    <mergeCell ref="C75:C78"/>
    <mergeCell ref="A48:C50"/>
    <mergeCell ref="A108:C110"/>
    <mergeCell ref="A104:C107"/>
    <mergeCell ref="A80:A83"/>
    <mergeCell ref="A85:A101"/>
    <mergeCell ref="C85:C86"/>
    <mergeCell ref="C87:C94"/>
    <mergeCell ref="C95:C96"/>
    <mergeCell ref="C97:C101"/>
  </mergeCells>
  <dataValidations count="1">
    <dataValidation type="list" allowBlank="1" showInputMessage="1" showErrorMessage="1" sqref="F3:AC3 F63:AC63" xr:uid="{59B25AEF-A17B-4867-AD03-AC7DF9257BD9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906A7E-F1E4-453F-8156-DAA53F34E5B5}">
          <x14:formula1>
            <xm:f>dropdowns!$B$1:$B$3</xm:f>
          </x14:formula1>
          <xm:sqref>E3 E63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AAAA-AA0C-41EF-84C0-FA4F99EAF0E8}">
  <sheetPr>
    <tabColor theme="7" tint="0.59999389629810485"/>
  </sheetPr>
  <dimension ref="A1:AC112"/>
  <sheetViews>
    <sheetView zoomScale="60" zoomScaleNormal="60" workbookViewId="0">
      <pane xSplit="4" ySplit="1" topLeftCell="E2" activePane="bottomRight" state="frozen"/>
      <selection activeCell="Y32" sqref="Y32"/>
      <selection pane="topRight" activeCell="Y32" sqref="Y32"/>
      <selection pane="bottomLeft" activeCell="Y32" sqref="Y32"/>
      <selection pane="bottomRight" activeCell="Y1" sqref="Y1:Y104857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6640625" customWidth="1"/>
    <col min="5" max="5" width="30.33203125" bestFit="1" customWidth="1"/>
    <col min="6" max="25" width="27.88671875" customWidth="1"/>
    <col min="26" max="26" width="32.6640625" bestFit="1" customWidth="1"/>
    <col min="27" max="28" width="27.88671875" customWidth="1"/>
    <col min="29" max="29" width="31.6640625" customWidth="1"/>
    <col min="30" max="30" width="20.44140625" customWidth="1"/>
  </cols>
  <sheetData>
    <row r="1" spans="1:29" x14ac:dyDescent="0.3">
      <c r="A1" s="4"/>
      <c r="B1" s="91" t="s">
        <v>144</v>
      </c>
      <c r="C1" s="91"/>
      <c r="D1" s="4"/>
      <c r="E1" s="23" t="s">
        <v>0</v>
      </c>
      <c r="F1" s="40" t="s">
        <v>206</v>
      </c>
      <c r="G1" s="40" t="s">
        <v>205</v>
      </c>
      <c r="H1" s="23" t="s">
        <v>63</v>
      </c>
      <c r="I1" s="23" t="s">
        <v>65</v>
      </c>
      <c r="J1" s="23" t="s">
        <v>66</v>
      </c>
      <c r="K1" s="23" t="s">
        <v>1</v>
      </c>
      <c r="L1" s="23" t="s">
        <v>67</v>
      </c>
      <c r="M1" s="23" t="s">
        <v>68</v>
      </c>
      <c r="N1" s="23" t="s">
        <v>41</v>
      </c>
      <c r="O1" s="23" t="s">
        <v>69</v>
      </c>
      <c r="P1" t="s">
        <v>170</v>
      </c>
      <c r="Q1" t="s">
        <v>172</v>
      </c>
      <c r="R1" s="23" t="s">
        <v>99</v>
      </c>
      <c r="S1" s="23" t="s">
        <v>98</v>
      </c>
      <c r="T1" s="23" t="s">
        <v>70</v>
      </c>
      <c r="U1" s="23" t="s">
        <v>74</v>
      </c>
      <c r="V1" s="23" t="s">
        <v>105</v>
      </c>
      <c r="W1" s="23" t="s">
        <v>71</v>
      </c>
      <c r="X1" s="23" t="s">
        <v>75</v>
      </c>
      <c r="Y1" s="76"/>
      <c r="Z1" s="60" t="s">
        <v>176</v>
      </c>
      <c r="AA1" t="s">
        <v>178</v>
      </c>
      <c r="AB1" s="23" t="s">
        <v>184</v>
      </c>
      <c r="AC1" s="23" t="s">
        <v>190</v>
      </c>
    </row>
    <row r="2" spans="1:29" ht="15.6" x14ac:dyDescent="0.3">
      <c r="A2" s="87" t="s">
        <v>84</v>
      </c>
      <c r="B2" s="88" t="s">
        <v>92</v>
      </c>
      <c r="C2" s="88"/>
      <c r="D2" s="1" t="s">
        <v>94</v>
      </c>
      <c r="E2" s="30" t="str">
        <f>VLOOKUP(E1,'Plans terms &amp; discounts'!$A:$B,2,FALSE)</f>
        <v>Open</v>
      </c>
      <c r="F2" s="30" t="str">
        <f>VLOOKUP(F1,'Plans terms &amp; discounts'!$A:$B,2,FALSE)</f>
        <v>Open (prices fixed for 12 months)</v>
      </c>
      <c r="G2" s="30" t="str">
        <f>VLOOKUP(G1,'Plans terms &amp; discounts'!$A:$B,2,FALSE)</f>
        <v>Open</v>
      </c>
      <c r="H2" s="30" t="str">
        <f>VLOOKUP(H1,'Plans terms &amp; discounts'!$A:$B,2,FALSE)</f>
        <v>Open</v>
      </c>
      <c r="I2" s="30" t="str">
        <f>VLOOKUP(I1,'Plans terms &amp; discounts'!$A:$B,2,FALSE)</f>
        <v>Open</v>
      </c>
      <c r="J2" s="30" t="str">
        <f>VLOOKUP(J1,'Plans terms &amp; discounts'!$A:$B,2,FALSE)</f>
        <v>Open</v>
      </c>
      <c r="K2" s="30" t="str">
        <f>VLOOKUP(K1,'Plans terms &amp; discounts'!$A:$B,2,FALSE)</f>
        <v>Open</v>
      </c>
      <c r="L2" s="30" t="str">
        <f>VLOOKUP(L1,'Plans terms &amp; discounts'!$A:$B,2,FALSE)</f>
        <v>Open</v>
      </c>
      <c r="M2" s="30" t="str">
        <f>VLOOKUP(M1,'Plans terms &amp; discounts'!$A:$B,2,FALSE)</f>
        <v>Fixed (12 months)</v>
      </c>
      <c r="N2" s="30" t="str">
        <f>VLOOKUP(N1,'Plans terms &amp; discounts'!$A:$B,2,FALSE)</f>
        <v>Open or Fixed</v>
      </c>
      <c r="O2" s="30" t="str">
        <f>VLOOKUP(O1,'Plans terms &amp; discounts'!$A:$B,2,FALSE)</f>
        <v>Open</v>
      </c>
      <c r="P2" s="30" t="str">
        <f>VLOOKUP(P1,'Plans terms &amp; discounts'!$A:$B,2,FALSE)</f>
        <v>Open</v>
      </c>
      <c r="Q2" s="30" t="str">
        <f>VLOOKUP(Q1,'Plans terms &amp; discounts'!$A:$B,2,FALSE)</f>
        <v>Fixed (12 months)</v>
      </c>
      <c r="R2" s="30" t="str">
        <f>VLOOKUP(R1,'Plans terms &amp; discounts'!$A:$B,2,FALSE)</f>
        <v>Fixed (24 months)</v>
      </c>
      <c r="S2" s="30" t="str">
        <f>VLOOKUP(S1,'Plans terms &amp; discounts'!$A:$B,2,FALSE)</f>
        <v>Open</v>
      </c>
      <c r="T2" s="30" t="str">
        <f>VLOOKUP(T1,'Plans terms &amp; discounts'!$A:$B,2,FALSE)</f>
        <v>Open</v>
      </c>
      <c r="U2" s="30" t="str">
        <f>VLOOKUP(U1,'Plans terms &amp; discounts'!$A:$B,2,FALSE)</f>
        <v>Open (prices fixed for 12 months)</v>
      </c>
      <c r="V2" s="30" t="str">
        <f>VLOOKUP(V1,'Plans terms &amp; discounts'!$A:$B,2,FALSE)</f>
        <v>Open</v>
      </c>
      <c r="W2" s="30" t="str">
        <f>VLOOKUP(W1,'Plans terms &amp; discounts'!$A:$B,2,FALSE)</f>
        <v>Open</v>
      </c>
      <c r="X2" s="30" t="str">
        <f>VLOOKUP(X1,'Plans terms &amp; discounts'!$A:$B,2,FALSE)</f>
        <v>Fixed 12 months</v>
      </c>
      <c r="Y2" s="76"/>
      <c r="Z2" s="30" t="str">
        <f>VLOOKUP(Z1,'Plans terms &amp; discounts'!$A:$B,2,FALSE)</f>
        <v>Open</v>
      </c>
      <c r="AA2" s="30" t="str">
        <f>VLOOKUP(AA1,'Plans terms &amp; discounts'!$A:$B,2,FALSE)</f>
        <v>Fixed (12 months)</v>
      </c>
      <c r="AB2" s="30" t="str">
        <f>VLOOKUP(AB1,'Plans terms &amp; discounts'!$A:$B,2,FALSE)</f>
        <v>Open / Fixed</v>
      </c>
      <c r="AC2" s="30" t="str">
        <f>VLOOKUP(AC1,'Plans terms &amp; discounts'!$A:$B,2,FALSE)</f>
        <v>Open</v>
      </c>
    </row>
    <row r="3" spans="1:29" ht="15.6" x14ac:dyDescent="0.3">
      <c r="A3" s="87"/>
      <c r="B3" s="88"/>
      <c r="C3" s="88"/>
      <c r="D3" s="1" t="s">
        <v>3</v>
      </c>
      <c r="E3" s="30" t="s">
        <v>96</v>
      </c>
      <c r="F3" s="30" t="s">
        <v>96</v>
      </c>
      <c r="G3" s="30" t="s">
        <v>4</v>
      </c>
      <c r="H3" s="30" t="s">
        <v>96</v>
      </c>
      <c r="I3" s="30" t="s">
        <v>95</v>
      </c>
      <c r="J3" s="30" t="s">
        <v>96</v>
      </c>
      <c r="K3" s="30" t="s">
        <v>4</v>
      </c>
      <c r="L3" s="30" t="s">
        <v>96</v>
      </c>
      <c r="M3" s="30" t="s">
        <v>96</v>
      </c>
      <c r="N3" s="30" t="s">
        <v>96</v>
      </c>
      <c r="O3" s="30" t="s">
        <v>96</v>
      </c>
      <c r="P3" s="30" t="s">
        <v>96</v>
      </c>
      <c r="Q3" s="30" t="s">
        <v>96</v>
      </c>
      <c r="R3" s="30" t="s">
        <v>96</v>
      </c>
      <c r="S3" s="30" t="s">
        <v>96</v>
      </c>
      <c r="T3" s="30" t="s">
        <v>96</v>
      </c>
      <c r="U3" s="30" t="s">
        <v>95</v>
      </c>
      <c r="V3" s="30" t="s">
        <v>95</v>
      </c>
      <c r="W3" s="30" t="s">
        <v>96</v>
      </c>
      <c r="X3" s="30" t="s">
        <v>96</v>
      </c>
      <c r="Y3" s="76"/>
      <c r="Z3" s="30" t="s">
        <v>96</v>
      </c>
      <c r="AA3" s="30" t="s">
        <v>96</v>
      </c>
      <c r="AB3" s="30" t="s">
        <v>96</v>
      </c>
      <c r="AC3" s="30" t="s">
        <v>96</v>
      </c>
    </row>
    <row r="4" spans="1:29" ht="15.75" customHeight="1" x14ac:dyDescent="0.3">
      <c r="A4" s="87"/>
      <c r="B4" s="97" t="s">
        <v>97</v>
      </c>
      <c r="C4" s="97"/>
      <c r="D4" s="53" t="s">
        <v>30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9">
        <v>1.5003</v>
      </c>
      <c r="P4" s="48"/>
      <c r="Q4" s="48"/>
      <c r="R4" s="48"/>
      <c r="S4" s="48"/>
      <c r="T4" s="48"/>
      <c r="U4" s="48"/>
      <c r="V4" s="48"/>
      <c r="W4" s="49">
        <v>1.38</v>
      </c>
      <c r="X4" s="48"/>
      <c r="Y4" s="77"/>
      <c r="Z4" s="48"/>
      <c r="AA4" s="48"/>
      <c r="AB4" s="48"/>
      <c r="AC4" s="48"/>
    </row>
    <row r="5" spans="1:29" ht="15.6" x14ac:dyDescent="0.3">
      <c r="A5" s="87"/>
      <c r="B5" s="97"/>
      <c r="C5" s="97"/>
      <c r="D5" s="53" t="s">
        <v>31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8"/>
      <c r="Q5" s="48"/>
      <c r="R5" s="48"/>
      <c r="S5" s="48"/>
      <c r="T5" s="48"/>
      <c r="U5" s="48"/>
      <c r="V5" s="48"/>
      <c r="W5" s="49"/>
      <c r="X5" s="48"/>
      <c r="Y5" s="77"/>
      <c r="Z5" s="48"/>
      <c r="AA5" s="48"/>
      <c r="AB5" s="48"/>
      <c r="AC5" s="48"/>
    </row>
    <row r="6" spans="1:29" ht="15.6" x14ac:dyDescent="0.3">
      <c r="A6" s="87"/>
      <c r="B6" s="97"/>
      <c r="C6" s="97"/>
      <c r="D6" s="54" t="s">
        <v>32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>
        <v>0.23630000000000001</v>
      </c>
      <c r="P6" s="48"/>
      <c r="Q6" s="48"/>
      <c r="R6" s="48"/>
      <c r="S6" s="48"/>
      <c r="T6" s="48"/>
      <c r="U6" s="48"/>
      <c r="V6" s="48"/>
      <c r="W6" s="49">
        <v>0.22839999999999999</v>
      </c>
      <c r="X6" s="48"/>
      <c r="Y6" s="77"/>
      <c r="Z6" s="48"/>
      <c r="AA6" s="48"/>
      <c r="AB6" s="48"/>
      <c r="AC6" s="48"/>
    </row>
    <row r="7" spans="1:29" ht="15.6" x14ac:dyDescent="0.3">
      <c r="A7" s="87"/>
      <c r="B7" s="23"/>
      <c r="C7" s="25" t="s">
        <v>35</v>
      </c>
      <c r="D7" s="2" t="s">
        <v>6</v>
      </c>
      <c r="E7" s="31">
        <v>1.3120000000000001</v>
      </c>
      <c r="F7" s="31">
        <v>1.27</v>
      </c>
      <c r="G7" s="31">
        <v>1.27</v>
      </c>
      <c r="H7" s="31">
        <v>1.1499999999999999</v>
      </c>
      <c r="I7" s="31">
        <v>1.1499999999999999</v>
      </c>
      <c r="J7" s="31">
        <v>1.35</v>
      </c>
      <c r="K7" s="31">
        <v>1.35</v>
      </c>
      <c r="L7" s="31">
        <v>0.6</v>
      </c>
      <c r="M7" s="31">
        <v>0.93</v>
      </c>
      <c r="N7" s="31">
        <v>1.05</v>
      </c>
      <c r="O7" s="31">
        <f>O4/O26</f>
        <v>1.3046086956521741</v>
      </c>
      <c r="P7" s="31">
        <v>1.1499999999999999</v>
      </c>
      <c r="Q7" s="31">
        <v>1.1499999999999999</v>
      </c>
      <c r="R7" s="31">
        <v>1.0795999999999999</v>
      </c>
      <c r="S7" s="31">
        <v>1.0482</v>
      </c>
      <c r="T7" s="31">
        <v>1.44356</v>
      </c>
      <c r="U7" s="31">
        <v>1.3</v>
      </c>
      <c r="V7" s="31">
        <v>1.3</v>
      </c>
      <c r="W7" s="31">
        <f>W4/W26</f>
        <v>1.2</v>
      </c>
      <c r="X7" s="31">
        <v>1.0847</v>
      </c>
      <c r="Y7" s="77"/>
      <c r="Z7" s="31">
        <v>1.22</v>
      </c>
      <c r="AA7" s="31">
        <v>1.1499999999999999</v>
      </c>
      <c r="AB7" s="31">
        <v>1.085</v>
      </c>
      <c r="AC7" s="31">
        <v>1.1299999999999999</v>
      </c>
    </row>
    <row r="8" spans="1:29" ht="15.6" x14ac:dyDescent="0.3">
      <c r="A8" s="87"/>
      <c r="B8" s="23"/>
      <c r="C8" s="90" t="s">
        <v>7</v>
      </c>
      <c r="D8" s="2" t="s">
        <v>8</v>
      </c>
      <c r="E8" s="31">
        <v>1.6000000000000001E-3</v>
      </c>
      <c r="F8" s="31"/>
      <c r="G8" s="31"/>
      <c r="H8" s="31"/>
      <c r="I8" s="31"/>
      <c r="J8" s="31"/>
      <c r="K8" s="31"/>
      <c r="L8" s="31"/>
      <c r="M8" s="31"/>
      <c r="N8" s="31"/>
      <c r="O8" s="31">
        <f>O5/O26</f>
        <v>0</v>
      </c>
      <c r="P8" s="31"/>
      <c r="Q8" s="31"/>
      <c r="R8" s="31"/>
      <c r="S8" s="31"/>
      <c r="T8" s="31">
        <v>1.9E-3</v>
      </c>
      <c r="U8" s="31"/>
      <c r="V8" s="31"/>
      <c r="W8" s="31">
        <f>W5/W26</f>
        <v>0</v>
      </c>
      <c r="X8" s="31"/>
      <c r="Y8" s="77"/>
      <c r="Z8" s="31">
        <v>1.4E-3</v>
      </c>
      <c r="AA8" s="31"/>
      <c r="AB8" s="31"/>
      <c r="AC8" s="31"/>
    </row>
    <row r="9" spans="1:29" ht="15.75" customHeight="1" x14ac:dyDescent="0.3">
      <c r="A9" s="87"/>
      <c r="B9" s="23"/>
      <c r="C9" s="90"/>
      <c r="D9" s="1" t="s">
        <v>9</v>
      </c>
      <c r="E9" s="31">
        <v>0.19800000000000001</v>
      </c>
      <c r="F9" s="31"/>
      <c r="G9" s="31"/>
      <c r="H9" s="31">
        <v>0.26800000000000002</v>
      </c>
      <c r="I9" s="31"/>
      <c r="J9" s="31">
        <v>0.19789999999999999</v>
      </c>
      <c r="K9" s="31"/>
      <c r="L9" s="31">
        <v>0.222</v>
      </c>
      <c r="M9" s="31">
        <v>0.21</v>
      </c>
      <c r="N9" s="31">
        <v>0.24</v>
      </c>
      <c r="O9" s="31">
        <f>O6/O26</f>
        <v>0.20547826086956525</v>
      </c>
      <c r="P9" s="31">
        <v>0.25590000000000002</v>
      </c>
      <c r="Q9" s="31">
        <v>0.25590000000000002</v>
      </c>
      <c r="R9" s="31">
        <v>0.23569999999999999</v>
      </c>
      <c r="S9" s="31">
        <v>0.23749999999999999</v>
      </c>
      <c r="T9" s="31">
        <v>0.22184000000000001</v>
      </c>
      <c r="U9" s="31"/>
      <c r="V9" s="31"/>
      <c r="W9" s="31">
        <f>W6/W26</f>
        <v>0.19860869565217393</v>
      </c>
      <c r="X9" s="31">
        <v>0.32629999999999998</v>
      </c>
      <c r="Y9" s="77"/>
      <c r="Z9" s="31">
        <v>0.186</v>
      </c>
      <c r="AA9" s="31">
        <v>0.25590000000000002</v>
      </c>
      <c r="AB9" s="31">
        <v>0.32629999999999998</v>
      </c>
      <c r="AC9" s="31">
        <v>0.20280000000000001</v>
      </c>
    </row>
    <row r="10" spans="1:29" ht="15.6" x14ac:dyDescent="0.3">
      <c r="A10" s="87"/>
      <c r="B10" s="3">
        <v>0.31</v>
      </c>
      <c r="C10" s="90"/>
      <c r="D10" s="35" t="s">
        <v>10</v>
      </c>
      <c r="E10" s="19"/>
      <c r="F10" s="19">
        <v>0.25430000000000003</v>
      </c>
      <c r="G10" s="19">
        <v>0.23</v>
      </c>
      <c r="H10" s="19"/>
      <c r="I10" s="19"/>
      <c r="J10" s="19"/>
      <c r="K10" s="19">
        <v>0.2737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77"/>
      <c r="Z10" s="19"/>
      <c r="AA10" s="19"/>
      <c r="AB10" s="19"/>
      <c r="AC10" s="19"/>
    </row>
    <row r="11" spans="1:29" ht="15.6" x14ac:dyDescent="0.3">
      <c r="A11" s="87"/>
      <c r="B11" s="3">
        <v>0.69</v>
      </c>
      <c r="C11" s="90"/>
      <c r="D11" s="35" t="s">
        <v>11</v>
      </c>
      <c r="E11" s="19"/>
      <c r="F11" s="19">
        <v>0.22459999999999999</v>
      </c>
      <c r="G11" s="19">
        <v>0.20380000000000001</v>
      </c>
      <c r="H11" s="19"/>
      <c r="I11" s="19"/>
      <c r="J11" s="19"/>
      <c r="K11" s="19">
        <v>0.1638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77"/>
      <c r="Z11" s="19"/>
      <c r="AA11" s="19"/>
      <c r="AB11" s="19"/>
      <c r="AC11" s="19"/>
    </row>
    <row r="12" spans="1:29" x14ac:dyDescent="0.3">
      <c r="A12" s="87"/>
      <c r="B12" s="3">
        <v>0.4</v>
      </c>
      <c r="C12" s="90"/>
      <c r="D12" s="36" t="s">
        <v>12</v>
      </c>
      <c r="E12" s="31"/>
      <c r="F12" s="31"/>
      <c r="G12" s="31"/>
      <c r="H12" s="31"/>
      <c r="I12" s="31">
        <v>0.32400000000000001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>
        <v>0.27129999999999999</v>
      </c>
      <c r="V12" s="31">
        <v>0.28699999999999998</v>
      </c>
      <c r="W12" s="31"/>
      <c r="X12" s="31"/>
      <c r="Y12" s="77"/>
      <c r="Z12" s="31"/>
      <c r="AA12" s="31"/>
      <c r="AB12" s="31"/>
      <c r="AC12" s="31"/>
    </row>
    <row r="13" spans="1:29" ht="15.6" x14ac:dyDescent="0.3">
      <c r="A13" s="87"/>
      <c r="B13" s="3">
        <v>0.4</v>
      </c>
      <c r="C13" s="90"/>
      <c r="D13" s="37" t="s">
        <v>13</v>
      </c>
      <c r="E13" s="31"/>
      <c r="F13" s="31"/>
      <c r="G13" s="31"/>
      <c r="H13" s="31"/>
      <c r="I13" s="31">
        <v>0.2268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>
        <v>0.2213</v>
      </c>
      <c r="V13" s="31">
        <v>0.23699999999999999</v>
      </c>
      <c r="W13" s="31"/>
      <c r="X13" s="31"/>
      <c r="Y13" s="77"/>
      <c r="Z13" s="31"/>
      <c r="AA13" s="31"/>
      <c r="AB13" s="31"/>
      <c r="AC13" s="31"/>
    </row>
    <row r="14" spans="1:29" ht="15.6" x14ac:dyDescent="0.3">
      <c r="A14" s="87"/>
      <c r="B14" s="3">
        <v>0.2</v>
      </c>
      <c r="C14" s="90"/>
      <c r="D14" s="37" t="s">
        <v>14</v>
      </c>
      <c r="E14" s="31"/>
      <c r="F14" s="31"/>
      <c r="G14" s="31"/>
      <c r="H14" s="31"/>
      <c r="I14" s="31">
        <v>0.16200000000000001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>
        <v>0.1356</v>
      </c>
      <c r="V14" s="31">
        <v>0.14349999999999999</v>
      </c>
      <c r="W14" s="31"/>
      <c r="X14" s="31"/>
      <c r="Y14" s="77"/>
      <c r="Z14" s="31"/>
      <c r="AA14" s="31"/>
      <c r="AB14" s="31"/>
      <c r="AC14" s="31"/>
    </row>
    <row r="15" spans="1:29" x14ac:dyDescent="0.3">
      <c r="A15" s="87"/>
      <c r="B15" s="24"/>
      <c r="C15" s="84" t="s">
        <v>91</v>
      </c>
      <c r="D15" s="43" t="s">
        <v>15</v>
      </c>
      <c r="E15" s="17"/>
      <c r="F15" s="17"/>
      <c r="G15" s="17"/>
      <c r="H15" s="17"/>
      <c r="I15" s="17"/>
      <c r="J15" s="17"/>
      <c r="K15" s="17"/>
      <c r="L15" s="17"/>
      <c r="M15" s="17"/>
      <c r="N15" s="17">
        <v>100</v>
      </c>
      <c r="O15" s="17"/>
      <c r="P15" s="17"/>
      <c r="Q15" s="17">
        <v>200</v>
      </c>
      <c r="R15" s="17">
        <v>200</v>
      </c>
      <c r="S15" s="17">
        <v>120</v>
      </c>
      <c r="T15" s="17"/>
      <c r="U15" s="17"/>
      <c r="V15" s="17"/>
      <c r="W15" s="17">
        <v>150</v>
      </c>
      <c r="X15" s="17"/>
      <c r="Y15" s="78"/>
      <c r="Z15" s="17"/>
      <c r="AA15" s="17"/>
      <c r="AB15" s="17"/>
      <c r="AC15" s="17"/>
    </row>
    <row r="16" spans="1:29" x14ac:dyDescent="0.3">
      <c r="A16" s="87"/>
      <c r="B16" s="24"/>
      <c r="C16" s="84"/>
      <c r="D16" s="3" t="s">
        <v>16</v>
      </c>
      <c r="E16" s="50"/>
      <c r="F16" s="50"/>
      <c r="G16" s="50"/>
      <c r="H16" s="50"/>
      <c r="I16" s="50"/>
      <c r="J16" s="50"/>
      <c r="K16" s="48"/>
      <c r="L16" s="48"/>
      <c r="M16" s="48"/>
      <c r="N16" s="50">
        <v>0.06</v>
      </c>
      <c r="O16" s="50"/>
      <c r="P16" s="51"/>
      <c r="Q16" s="51"/>
      <c r="R16" s="50"/>
      <c r="S16" s="50"/>
      <c r="T16" s="50"/>
      <c r="U16" s="16"/>
      <c r="V16" s="16"/>
      <c r="W16" s="50"/>
      <c r="X16" s="50"/>
      <c r="Y16" s="79"/>
      <c r="Z16" s="50"/>
      <c r="AA16" s="50"/>
      <c r="AB16" s="50"/>
      <c r="AC16" s="50"/>
    </row>
    <row r="17" spans="1:29" x14ac:dyDescent="0.3">
      <c r="A17" s="87"/>
      <c r="B17" s="24"/>
      <c r="C17" s="84"/>
      <c r="D17" s="3" t="s">
        <v>17</v>
      </c>
      <c r="E17" s="16">
        <f>VLOOKUP(E1,'Plans terms &amp; discounts'!$A:$E,5,0)</f>
        <v>0</v>
      </c>
      <c r="F17" s="16" t="str">
        <f>VLOOKUP(F1,'Plans terms &amp; discounts'!$A:$E,5,0)</f>
        <v>.</v>
      </c>
      <c r="G17" s="16" t="str">
        <f>VLOOKUP(G1,'Plans terms &amp; discounts'!$A:$E,5,0)</f>
        <v>.</v>
      </c>
      <c r="H17" s="16" t="str">
        <f>VLOOKUP(H1,'Plans terms &amp; discounts'!$A:$E,5,0)</f>
        <v>.</v>
      </c>
      <c r="I17" s="16" t="str">
        <f>VLOOKUP(I1,'Plans terms &amp; discounts'!$A:$E,5,0)</f>
        <v>.</v>
      </c>
      <c r="J17" s="16" t="str">
        <f>VLOOKUP(J1,'Plans terms &amp; discounts'!$A:$E,5,0)</f>
        <v>.</v>
      </c>
      <c r="K17" s="16" t="str">
        <f>VLOOKUP(K1,'Plans terms &amp; discounts'!$A:$E,5,0)</f>
        <v>.</v>
      </c>
      <c r="L17" s="16" t="str">
        <f>VLOOKUP(L1,'Plans terms &amp; discounts'!$A:$E,5,0)</f>
        <v>.</v>
      </c>
      <c r="M17" s="16" t="str">
        <f>VLOOKUP(M1,'Plans terms &amp; discounts'!$A:$E,5,0)</f>
        <v>.</v>
      </c>
      <c r="N17" s="16" t="str">
        <f>VLOOKUP(N1,'Plans terms &amp; discounts'!$A:$E,5,0)</f>
        <v xml:space="preserve"> 2% Direct Debit, 1%eBilling, 3% fixed term + $100 on 12 month sign up, free Power Shout hours</v>
      </c>
      <c r="O17" s="16" t="str">
        <f>VLOOKUP(O1,'Plans terms &amp; discounts'!$A:$E,5,0)</f>
        <v>.</v>
      </c>
      <c r="P17" s="16" t="str">
        <f>VLOOKUP(P1,'Plans terms &amp; discounts'!$A:$E,5,0)</f>
        <v>.</v>
      </c>
      <c r="Q17" s="16" t="str">
        <f>VLOOKUP(Q1,'Plans terms &amp; discounts'!$A:$E,5,0)</f>
        <v>$200 account credit, prices fixed for 1 year, $150 Termination Fee applies</v>
      </c>
      <c r="R17" s="16" t="str">
        <f>VLOOKUP(R1,'Plans terms &amp; discounts'!$A:$E,5,0)</f>
        <v>$200 credit upon joining, prices fixed for 24 months</v>
      </c>
      <c r="S17" s="16" t="str">
        <f>VLOOKUP(S1,'Plans terms &amp; discounts'!$A:$E,5,0)</f>
        <v>$10 monthly credit, variable rates during the year, open contract</v>
      </c>
      <c r="T17" s="16" t="str">
        <f>VLOOKUP(T1,'Plans terms &amp; discounts'!$A:$E,5,0)</f>
        <v>.</v>
      </c>
      <c r="U17" s="16" t="str">
        <f>VLOOKUP(U1,'Plans terms &amp; discounts'!$A:$E,5,0)</f>
        <v>.</v>
      </c>
      <c r="V17" s="16" t="str">
        <f>VLOOKUP(V1,'Plans terms &amp; discounts'!$A:$E,5,0)</f>
        <v>.</v>
      </c>
      <c r="W17" s="16" t="str">
        <f>VLOOKUP(W1,'Plans terms &amp; discounts'!$A:$E,5,0)</f>
        <v>$150 credit for new customers upon online signup</v>
      </c>
      <c r="X17" s="16" t="str">
        <f>VLOOKUP(X1,'Plans terms &amp; discounts'!$A:$E,5,0)</f>
        <v>$20 off Broadband per month for 12 months, $250 sign up bonus (Only for new customers taking out Unlimited broadband and Power bundle on a 12 month plan)</v>
      </c>
      <c r="Y17" s="76"/>
      <c r="Z17" s="16" t="str">
        <f>VLOOKUP(Z1,'Plans terms &amp; discounts'!$A:$E,5,0)</f>
        <v xml:space="preserve">Special discounted energy and broadband prices (4G 300 GB for $65, Fast Fibre for $80)  </v>
      </c>
      <c r="AA17" s="16" t="str">
        <f>VLOOKUP(AA1,'Plans terms &amp; discounts'!$A:$E,5,0)</f>
        <v>$50 account credit, prices fixed for 1 year, 6 months free broadband, 3 months free mobile</v>
      </c>
      <c r="AB17" s="16" t="str">
        <f>VLOOKUP(AB1,'Plans terms &amp; discounts'!$A:$E,5,0)</f>
        <v>Only available when taking out selected broadband plans with 2degrees. $20 off broadband price per month.</v>
      </c>
      <c r="AC17" s="16" t="str">
        <f>VLOOKUP(AC1,'Plans terms &amp; discounts'!$A:$E,5,0)</f>
        <v>Must be bundled with an Electric Kiwi Broadband plan and paid in advance. Not possible to only sign up to this energy plan without one of their broadband services.</v>
      </c>
    </row>
    <row r="18" spans="1:29" ht="19.5" customHeight="1" x14ac:dyDescent="0.3">
      <c r="A18" s="87"/>
      <c r="B18" s="24"/>
      <c r="C18" s="84"/>
      <c r="D18" s="4" t="s">
        <v>118</v>
      </c>
      <c r="E18" s="16" t="str">
        <f>VLOOKUP(E1,'Plans terms &amp; discounts'!$A:$E,4,FALSE)</f>
        <v>.</v>
      </c>
      <c r="F18" s="16" t="str">
        <f>VLOOKUP(F1,'Plans terms &amp; discounts'!$A:$E,4,FALSE)</f>
        <v>.</v>
      </c>
      <c r="G18" s="16" t="str">
        <f>VLOOKUP(G1,'Plans terms &amp; discounts'!$A:$E,4,FALSE)</f>
        <v>.</v>
      </c>
      <c r="H18" s="16" t="str">
        <f>VLOOKUP(H1,'Plans terms &amp; discounts'!$A:$E,4,FALSE)</f>
        <v>.</v>
      </c>
      <c r="I18" s="16" t="str">
        <f>VLOOKUP(I1,'Plans terms &amp; discounts'!$A:$E,4,FALSE)</f>
        <v>.</v>
      </c>
      <c r="J18" s="16" t="str">
        <f>VLOOKUP(J1,'Plans terms &amp; discounts'!$A:$E,4,FALSE)</f>
        <v>.</v>
      </c>
      <c r="K18" s="16" t="str">
        <f>VLOOKUP(K1,'Plans terms &amp; discounts'!$A:$E,4,FALSE)</f>
        <v>.</v>
      </c>
      <c r="L18" s="16" t="str">
        <f>VLOOKUP(L1,'Plans terms &amp; discounts'!$A:$E,4,FALSE)</f>
        <v>.</v>
      </c>
      <c r="M18" s="16" t="str">
        <f>VLOOKUP(M1,'Plans terms &amp; discounts'!$A:$E,4,FALSE)</f>
        <v>.</v>
      </c>
      <c r="N18" s="16" t="str">
        <f>VLOOKUP(N1,'Plans terms &amp; discounts'!$A:$E,4,FALSE)</f>
        <v>DISC-03</v>
      </c>
      <c r="O18" s="16" t="str">
        <f>VLOOKUP(O1,'Plans terms &amp; discounts'!$A:$E,4,FALSE)</f>
        <v>.</v>
      </c>
      <c r="P18" s="16" t="str">
        <f>VLOOKUP(P1,'Plans terms &amp; discounts'!$A:$E,4,FALSE)</f>
        <v>.</v>
      </c>
      <c r="Q18" s="16" t="str">
        <f>VLOOKUP(Q1,'Plans terms &amp; discounts'!$A:$E,4,FALSE)</f>
        <v>DISC-04</v>
      </c>
      <c r="R18" s="16" t="str">
        <f>VLOOKUP(R1,'Plans terms &amp; discounts'!$A:$E,4,FALSE)</f>
        <v>DISC-07</v>
      </c>
      <c r="S18" s="16" t="str">
        <f>VLOOKUP(S1,'Plans terms &amp; discounts'!$A:$E,4,FALSE)</f>
        <v>DISC-10</v>
      </c>
      <c r="T18" s="16" t="str">
        <f>VLOOKUP(T1,'Plans terms &amp; discounts'!$A:$E,4,FALSE)</f>
        <v>.</v>
      </c>
      <c r="U18" s="16" t="str">
        <f>VLOOKUP(U1,'Plans terms &amp; discounts'!$A:$E,4,FALSE)</f>
        <v>.</v>
      </c>
      <c r="V18" s="16" t="str">
        <f>VLOOKUP(V1,'Plans terms &amp; discounts'!$A:$E,4,FALSE)</f>
        <v>.</v>
      </c>
      <c r="W18" s="16" t="str">
        <f>VLOOKUP(W1,'Plans terms &amp; discounts'!$A:$E,4,FALSE)</f>
        <v>DISC-08</v>
      </c>
      <c r="X18" s="16" t="str">
        <f>VLOOKUP(X1,'Plans terms &amp; discounts'!$A:$E,4,FALSE)</f>
        <v>BUND-02</v>
      </c>
      <c r="Y18" s="76"/>
      <c r="Z18" s="16" t="str">
        <f>VLOOKUP(Z1,'Plans terms &amp; discounts'!$A:$E,4,FALSE)</f>
        <v>BUND-05</v>
      </c>
      <c r="AA18" s="16" t="str">
        <f>VLOOKUP(AA1,'Plans terms &amp; discounts'!$A:$E,4,FALSE)</f>
        <v>BUND-04</v>
      </c>
      <c r="AB18" s="16" t="str">
        <f>VLOOKUP(AB1,'Plans terms &amp; discounts'!$A:$E,4,FALSE)</f>
        <v>BUND-06</v>
      </c>
      <c r="AC18" s="16" t="str">
        <f>VLOOKUP(AC1,'Plans terms &amp; discounts'!$A:$E,4,FALSE)</f>
        <v>BUND-07</v>
      </c>
    </row>
    <row r="19" spans="1:29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76"/>
      <c r="Z19" s="32"/>
      <c r="AA19" s="32"/>
      <c r="AB19" s="32"/>
      <c r="AC19" s="32"/>
    </row>
    <row r="20" spans="1:29" x14ac:dyDescent="0.3">
      <c r="A20" s="85" t="s">
        <v>85</v>
      </c>
      <c r="B20" s="13"/>
      <c r="C20" s="13"/>
      <c r="D20" s="13" t="s">
        <v>19</v>
      </c>
      <c r="E20" s="21">
        <f>E35</f>
        <v>1.5087999999999999</v>
      </c>
      <c r="F20" s="21">
        <f t="shared" ref="F20:I20" si="0">F35</f>
        <v>1.4604999999999999</v>
      </c>
      <c r="G20" s="21">
        <f t="shared" si="0"/>
        <v>1.4604999999999999</v>
      </c>
      <c r="H20" s="21">
        <f t="shared" si="0"/>
        <v>1.3224999999999998</v>
      </c>
      <c r="I20" s="21">
        <f t="shared" si="0"/>
        <v>1.3224999999999998</v>
      </c>
      <c r="J20" s="21">
        <f>J35</f>
        <v>1.5525</v>
      </c>
      <c r="K20" s="22">
        <f>K7*K26</f>
        <v>1.5525</v>
      </c>
      <c r="L20" s="22">
        <f>L7*L26</f>
        <v>0.69</v>
      </c>
      <c r="M20" s="22">
        <f t="shared" ref="M20:N20" si="1">M7*M26</f>
        <v>1.0694999999999999</v>
      </c>
      <c r="N20" s="22">
        <f t="shared" si="1"/>
        <v>1.2075</v>
      </c>
      <c r="O20" s="21">
        <f>O35</f>
        <v>1.5003</v>
      </c>
      <c r="P20" s="21">
        <f>P7*P26</f>
        <v>1.3224999999999998</v>
      </c>
      <c r="Q20" s="21">
        <f>Q7*Q26</f>
        <v>1.3224999999999998</v>
      </c>
      <c r="R20" s="21">
        <f>R35</f>
        <v>1.2415399999999999</v>
      </c>
      <c r="S20" s="21">
        <f>S35</f>
        <v>1.20543</v>
      </c>
      <c r="T20" s="21">
        <f>T35</f>
        <v>1.6600939999999997</v>
      </c>
      <c r="U20" s="21">
        <f>U7*U26</f>
        <v>1.4949999999999999</v>
      </c>
      <c r="V20" s="21">
        <f>V7*V26</f>
        <v>1.4949999999999999</v>
      </c>
      <c r="W20" s="21">
        <f t="shared" ref="W20:Z20" si="2">W35</f>
        <v>1.38</v>
      </c>
      <c r="X20" s="21">
        <f t="shared" si="2"/>
        <v>1.2474049999999999</v>
      </c>
      <c r="Y20" s="77"/>
      <c r="Z20" s="21">
        <f t="shared" si="2"/>
        <v>1.4029999999999998</v>
      </c>
      <c r="AA20" s="21">
        <f>AA35</f>
        <v>1.3224999999999998</v>
      </c>
      <c r="AB20" s="21">
        <f>AB35</f>
        <v>1.2477499999999999</v>
      </c>
      <c r="AC20" s="21">
        <f>AC35</f>
        <v>1.2994999999999999</v>
      </c>
    </row>
    <row r="21" spans="1:29" x14ac:dyDescent="0.3">
      <c r="A21" s="85"/>
      <c r="B21" s="13"/>
      <c r="C21" s="13"/>
      <c r="D21" s="13" t="s">
        <v>20</v>
      </c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1"/>
      <c r="Q21" s="21"/>
      <c r="R21" s="22"/>
      <c r="S21" s="22"/>
      <c r="T21" s="22"/>
      <c r="U21" s="21"/>
      <c r="V21" s="21"/>
      <c r="W21" s="22"/>
      <c r="X21" s="22"/>
      <c r="Y21" s="78"/>
      <c r="Z21" s="22"/>
      <c r="AA21" s="22"/>
      <c r="AB21" s="22"/>
      <c r="AC21" s="22"/>
    </row>
    <row r="22" spans="1:29" x14ac:dyDescent="0.3">
      <c r="A22" s="85"/>
      <c r="B22" s="13"/>
      <c r="C22" s="13"/>
      <c r="D22" s="13" t="s">
        <v>21</v>
      </c>
      <c r="E22" s="22">
        <f t="shared" ref="E22:Z22" si="3">E37</f>
        <v>2826.8306400000001</v>
      </c>
      <c r="F22" s="22">
        <f t="shared" si="3"/>
        <v>3199.2772437999997</v>
      </c>
      <c r="G22" s="22">
        <f t="shared" si="3"/>
        <v>2949.7138347999999</v>
      </c>
      <c r="H22" s="22">
        <f t="shared" si="3"/>
        <v>3538.8236999999999</v>
      </c>
      <c r="I22" s="22">
        <f t="shared" si="3"/>
        <v>3364.5797480000001</v>
      </c>
      <c r="J22" s="22">
        <f>J37</f>
        <v>2823.3953599999995</v>
      </c>
      <c r="K22" s="22">
        <f>K37</f>
        <v>2823.0418546000001</v>
      </c>
      <c r="L22" s="22">
        <f>L37</f>
        <v>2783.4047999999998</v>
      </c>
      <c r="M22" s="22">
        <f t="shared" ref="M22:V22" si="4">M37</f>
        <v>2785.0814999999993</v>
      </c>
      <c r="N22" s="22">
        <f t="shared" si="4"/>
        <v>3177.5535</v>
      </c>
      <c r="O22" s="22">
        <f t="shared" si="4"/>
        <v>2890.7602999999999</v>
      </c>
      <c r="P22" s="22">
        <f t="shared" si="4"/>
        <v>3400.8425600000005</v>
      </c>
      <c r="Q22" s="22">
        <f t="shared" si="4"/>
        <v>3400.8425600000005</v>
      </c>
      <c r="R22" s="22">
        <f t="shared" si="4"/>
        <v>3140.9434799999999</v>
      </c>
      <c r="S22" s="22">
        <f t="shared" si="4"/>
        <v>3148.2894499999993</v>
      </c>
      <c r="T22" s="22">
        <f t="shared" si="4"/>
        <v>3157.3310259999998</v>
      </c>
      <c r="U22" s="22">
        <f t="shared" si="4"/>
        <v>3101.8611439999995</v>
      </c>
      <c r="V22" s="22">
        <f t="shared" si="4"/>
        <v>3263.1052199999995</v>
      </c>
      <c r="W22" s="22">
        <f t="shared" si="3"/>
        <v>2768.5143999999996</v>
      </c>
      <c r="X22" s="22">
        <f t="shared" si="3"/>
        <v>4176.2322449999992</v>
      </c>
      <c r="Y22" s="78"/>
      <c r="Z22" s="22">
        <f t="shared" si="3"/>
        <v>2649.0921599999997</v>
      </c>
      <c r="AA22" s="22">
        <f>AA37</f>
        <v>3400.8425600000005</v>
      </c>
      <c r="AB22" s="22">
        <f>AB37</f>
        <v>4176.3581699999995</v>
      </c>
      <c r="AC22" s="22">
        <f>AC37</f>
        <v>2786.9270200000001</v>
      </c>
    </row>
    <row r="23" spans="1:29" x14ac:dyDescent="0.3">
      <c r="A23" s="85"/>
      <c r="B23" s="13"/>
      <c r="C23" s="13"/>
      <c r="D23" s="14" t="s">
        <v>22</v>
      </c>
      <c r="E23" s="22">
        <f>E39</f>
        <v>2826.8306400000001</v>
      </c>
      <c r="F23" s="22">
        <f t="shared" ref="F23:I23" si="5">F39</f>
        <v>3199.2772437999997</v>
      </c>
      <c r="G23" s="22">
        <f t="shared" si="5"/>
        <v>2949.7138347999999</v>
      </c>
      <c r="H23" s="22">
        <f t="shared" si="5"/>
        <v>3538.8236999999999</v>
      </c>
      <c r="I23" s="22">
        <f t="shared" si="5"/>
        <v>3364.5797480000001</v>
      </c>
      <c r="J23" s="22">
        <f>J39</f>
        <v>2823.3953599999995</v>
      </c>
      <c r="K23" s="22">
        <f>K22-K38</f>
        <v>2823.0418546000001</v>
      </c>
      <c r="L23" s="22">
        <f>L22-L38</f>
        <v>2783.4047999999998</v>
      </c>
      <c r="M23" s="22">
        <f t="shared" ref="M23:N23" si="6">M22-M38</f>
        <v>2785.0814999999993</v>
      </c>
      <c r="N23" s="22">
        <f t="shared" si="6"/>
        <v>2886.90029</v>
      </c>
      <c r="O23" s="22">
        <f>O39</f>
        <v>2890.7602999999999</v>
      </c>
      <c r="P23" s="22">
        <f>P22-P38</f>
        <v>3400.8425600000005</v>
      </c>
      <c r="Q23" s="22">
        <f>Q22-Q38</f>
        <v>3200.8425600000005</v>
      </c>
      <c r="R23" s="22">
        <f>R39</f>
        <v>2940.9434799999999</v>
      </c>
      <c r="S23" s="22">
        <f>S39</f>
        <v>3028.2894499999993</v>
      </c>
      <c r="T23" s="22">
        <f>T39</f>
        <v>3157.3310259999998</v>
      </c>
      <c r="U23" s="22">
        <f>U22-U38</f>
        <v>3101.8611439999995</v>
      </c>
      <c r="V23" s="22">
        <f>V22-V38</f>
        <v>3263.1052199999995</v>
      </c>
      <c r="W23" s="22">
        <f t="shared" ref="W23:Z23" si="7">W39</f>
        <v>2618.5143999999996</v>
      </c>
      <c r="X23" s="22">
        <f t="shared" si="7"/>
        <v>4176.2322449999992</v>
      </c>
      <c r="Y23" s="78"/>
      <c r="Z23" s="22">
        <f t="shared" si="7"/>
        <v>2649.0921599999997</v>
      </c>
      <c r="AA23" s="22">
        <f>AA39</f>
        <v>3400.8425600000005</v>
      </c>
      <c r="AB23" s="22">
        <f>AB39</f>
        <v>4176.3581699999995</v>
      </c>
      <c r="AC23" s="22">
        <f>AC39</f>
        <v>2786.9270200000001</v>
      </c>
    </row>
    <row r="24" spans="1:29" x14ac:dyDescent="0.3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2"/>
      <c r="L24" s="32"/>
      <c r="M24" s="32"/>
      <c r="N24" s="32"/>
      <c r="O24" s="33"/>
      <c r="P24" s="32"/>
      <c r="Q24" s="32"/>
      <c r="R24" s="33"/>
      <c r="S24" s="33"/>
      <c r="T24" s="33"/>
      <c r="U24" s="32"/>
      <c r="V24" s="32"/>
      <c r="W24" s="33"/>
      <c r="X24" s="33"/>
      <c r="Y24" s="78"/>
      <c r="Z24" s="33"/>
      <c r="AA24" s="33"/>
      <c r="AB24" s="33"/>
      <c r="AC24" s="33"/>
    </row>
    <row r="25" spans="1:29" x14ac:dyDescent="0.3">
      <c r="A25" s="92" t="s">
        <v>90</v>
      </c>
      <c r="B25" s="34">
        <v>9916</v>
      </c>
      <c r="C25" s="93" t="s">
        <v>33</v>
      </c>
      <c r="D25" s="13" t="s">
        <v>23</v>
      </c>
      <c r="E25" s="13">
        <f>$B$25</f>
        <v>9916</v>
      </c>
      <c r="F25" s="13">
        <f t="shared" ref="F25:AC25" si="8">$B$25</f>
        <v>9916</v>
      </c>
      <c r="G25" s="13">
        <f t="shared" si="8"/>
        <v>9916</v>
      </c>
      <c r="H25" s="13">
        <f t="shared" si="8"/>
        <v>9916</v>
      </c>
      <c r="I25" s="13">
        <f t="shared" si="8"/>
        <v>9916</v>
      </c>
      <c r="J25" s="13">
        <f t="shared" si="8"/>
        <v>9916</v>
      </c>
      <c r="K25" s="13">
        <f>$B$25</f>
        <v>9916</v>
      </c>
      <c r="L25" s="13">
        <f>$B$25</f>
        <v>9916</v>
      </c>
      <c r="M25" s="13">
        <f t="shared" ref="M25:N25" si="9">$B$25</f>
        <v>9916</v>
      </c>
      <c r="N25" s="13">
        <f t="shared" si="9"/>
        <v>9916</v>
      </c>
      <c r="O25" s="13">
        <f t="shared" si="8"/>
        <v>9916</v>
      </c>
      <c r="P25" s="13">
        <f t="shared" si="8"/>
        <v>9916</v>
      </c>
      <c r="Q25" s="13">
        <f t="shared" si="8"/>
        <v>9916</v>
      </c>
      <c r="R25" s="13">
        <f>$B$25</f>
        <v>9916</v>
      </c>
      <c r="S25" s="13">
        <f>$B$25</f>
        <v>9916</v>
      </c>
      <c r="T25" s="13">
        <f>$B$25</f>
        <v>9916</v>
      </c>
      <c r="U25" s="13">
        <f>$B$25</f>
        <v>9916</v>
      </c>
      <c r="V25" s="13">
        <f>$B$25</f>
        <v>9916</v>
      </c>
      <c r="W25" s="13">
        <f t="shared" si="8"/>
        <v>9916</v>
      </c>
      <c r="X25" s="13">
        <f t="shared" si="8"/>
        <v>9916</v>
      </c>
      <c r="Y25" s="76"/>
      <c r="Z25" s="13">
        <f t="shared" si="8"/>
        <v>9916</v>
      </c>
      <c r="AA25" s="13">
        <f t="shared" si="8"/>
        <v>9916</v>
      </c>
      <c r="AB25" s="13">
        <f t="shared" si="8"/>
        <v>9916</v>
      </c>
      <c r="AC25" s="13">
        <f t="shared" si="8"/>
        <v>9916</v>
      </c>
    </row>
    <row r="26" spans="1:29" x14ac:dyDescent="0.3">
      <c r="A26" s="92"/>
      <c r="B26" s="34">
        <v>1.1499999999999999</v>
      </c>
      <c r="C26" s="93"/>
      <c r="D26" s="14" t="s">
        <v>34</v>
      </c>
      <c r="E26" s="15">
        <f>$B$26</f>
        <v>1.1499999999999999</v>
      </c>
      <c r="F26" s="15">
        <f t="shared" ref="F26:AC26" si="10">$B$26</f>
        <v>1.1499999999999999</v>
      </c>
      <c r="G26" s="15">
        <f t="shared" si="10"/>
        <v>1.1499999999999999</v>
      </c>
      <c r="H26" s="15">
        <f t="shared" si="10"/>
        <v>1.1499999999999999</v>
      </c>
      <c r="I26" s="15">
        <f t="shared" si="10"/>
        <v>1.1499999999999999</v>
      </c>
      <c r="J26" s="15">
        <f t="shared" si="10"/>
        <v>1.1499999999999999</v>
      </c>
      <c r="K26" s="15">
        <f t="shared" si="10"/>
        <v>1.1499999999999999</v>
      </c>
      <c r="L26" s="15">
        <f t="shared" si="10"/>
        <v>1.1499999999999999</v>
      </c>
      <c r="M26" s="15">
        <f t="shared" si="10"/>
        <v>1.1499999999999999</v>
      </c>
      <c r="N26" s="15">
        <f t="shared" si="10"/>
        <v>1.1499999999999999</v>
      </c>
      <c r="O26" s="15">
        <f t="shared" si="10"/>
        <v>1.1499999999999999</v>
      </c>
      <c r="P26" s="15">
        <f t="shared" si="10"/>
        <v>1.1499999999999999</v>
      </c>
      <c r="Q26" s="15">
        <f t="shared" si="10"/>
        <v>1.1499999999999999</v>
      </c>
      <c r="R26" s="15">
        <f t="shared" si="10"/>
        <v>1.1499999999999999</v>
      </c>
      <c r="S26" s="15">
        <f t="shared" si="10"/>
        <v>1.1499999999999999</v>
      </c>
      <c r="T26" s="15">
        <f t="shared" si="10"/>
        <v>1.1499999999999999</v>
      </c>
      <c r="U26" s="15">
        <f t="shared" si="10"/>
        <v>1.1499999999999999</v>
      </c>
      <c r="V26" s="15">
        <f t="shared" si="10"/>
        <v>1.1499999999999999</v>
      </c>
      <c r="W26" s="15">
        <f t="shared" si="10"/>
        <v>1.1499999999999999</v>
      </c>
      <c r="X26" s="15">
        <f t="shared" si="10"/>
        <v>1.1499999999999999</v>
      </c>
      <c r="Y26" s="78"/>
      <c r="Z26" s="15">
        <f t="shared" si="10"/>
        <v>1.1499999999999999</v>
      </c>
      <c r="AA26" s="15">
        <f t="shared" si="10"/>
        <v>1.1499999999999999</v>
      </c>
      <c r="AB26" s="15">
        <f t="shared" si="10"/>
        <v>1.1499999999999999</v>
      </c>
      <c r="AC26" s="15">
        <f t="shared" si="10"/>
        <v>1.1499999999999999</v>
      </c>
    </row>
    <row r="27" spans="1:29" x14ac:dyDescent="0.3">
      <c r="A27" s="92"/>
      <c r="B27" s="10"/>
      <c r="C27" s="94" t="s">
        <v>86</v>
      </c>
      <c r="D27" s="7" t="s">
        <v>24</v>
      </c>
      <c r="E27" s="7" t="str">
        <f>E3</f>
        <v>Inclusive</v>
      </c>
      <c r="F27" s="7" t="str">
        <f t="shared" ref="F27:I27" si="11">F3</f>
        <v>Inclusive</v>
      </c>
      <c r="G27" s="7" t="str">
        <f t="shared" si="11"/>
        <v>Peak &amp; Off Peak</v>
      </c>
      <c r="H27" s="7" t="str">
        <f t="shared" si="11"/>
        <v>Inclusive</v>
      </c>
      <c r="I27" s="7" t="str">
        <f t="shared" si="11"/>
        <v>Peak Off Peak &amp; Shoulder</v>
      </c>
      <c r="J27" s="7" t="str">
        <f>J3</f>
        <v>Inclusive</v>
      </c>
      <c r="K27" s="7" t="str">
        <f>K3</f>
        <v>Peak &amp; Off Peak</v>
      </c>
      <c r="L27" s="7" t="str">
        <f>L3</f>
        <v>Inclusive</v>
      </c>
      <c r="M27" s="7" t="str">
        <f t="shared" ref="M27:Z27" si="12">M3</f>
        <v>Inclusive</v>
      </c>
      <c r="N27" s="7" t="str">
        <f t="shared" si="12"/>
        <v>Inclusive</v>
      </c>
      <c r="O27" s="7" t="str">
        <f t="shared" si="12"/>
        <v>Inclusive</v>
      </c>
      <c r="P27" s="7" t="str">
        <f t="shared" si="12"/>
        <v>Inclusive</v>
      </c>
      <c r="Q27" s="7" t="str">
        <f t="shared" si="12"/>
        <v>Inclusive</v>
      </c>
      <c r="R27" s="7" t="str">
        <f t="shared" si="12"/>
        <v>Inclusive</v>
      </c>
      <c r="S27" s="7" t="str">
        <f t="shared" si="12"/>
        <v>Inclusive</v>
      </c>
      <c r="T27" s="7" t="str">
        <f t="shared" si="12"/>
        <v>Inclusive</v>
      </c>
      <c r="U27" s="7" t="str">
        <f t="shared" si="12"/>
        <v>Peak Off Peak &amp; Shoulder</v>
      </c>
      <c r="V27" s="7" t="str">
        <f t="shared" si="12"/>
        <v>Peak Off Peak &amp; Shoulder</v>
      </c>
      <c r="W27" s="7" t="str">
        <f t="shared" si="12"/>
        <v>Inclusive</v>
      </c>
      <c r="X27" s="7" t="str">
        <f t="shared" si="12"/>
        <v>Inclusive</v>
      </c>
      <c r="Y27" s="76"/>
      <c r="Z27" s="7" t="str">
        <f t="shared" si="12"/>
        <v>Inclusive</v>
      </c>
      <c r="AA27" s="7" t="str">
        <f>AA3</f>
        <v>Inclusive</v>
      </c>
      <c r="AB27" s="7" t="str">
        <f>AB3</f>
        <v>Inclusive</v>
      </c>
      <c r="AC27" s="7" t="str">
        <f>AC3</f>
        <v>Inclusive</v>
      </c>
    </row>
    <row r="28" spans="1:29" x14ac:dyDescent="0.3">
      <c r="A28" s="92"/>
      <c r="B28" s="10"/>
      <c r="C28" s="94"/>
      <c r="D28" s="7" t="s">
        <v>9</v>
      </c>
      <c r="E28" s="8">
        <f>E9</f>
        <v>0.19800000000000001</v>
      </c>
      <c r="F28" s="8">
        <f t="shared" ref="F28:I28" si="13">F9</f>
        <v>0</v>
      </c>
      <c r="G28" s="8">
        <f t="shared" si="13"/>
        <v>0</v>
      </c>
      <c r="H28" s="8">
        <f t="shared" si="13"/>
        <v>0.26800000000000002</v>
      </c>
      <c r="I28" s="8">
        <f t="shared" si="13"/>
        <v>0</v>
      </c>
      <c r="J28" s="8">
        <f>J9</f>
        <v>0.19789999999999999</v>
      </c>
      <c r="K28" s="8">
        <f>K9</f>
        <v>0</v>
      </c>
      <c r="L28" s="8">
        <f>L9</f>
        <v>0.222</v>
      </c>
      <c r="M28" s="8">
        <f t="shared" ref="M28:W28" si="14">M9</f>
        <v>0.21</v>
      </c>
      <c r="N28" s="8">
        <f t="shared" si="14"/>
        <v>0.24</v>
      </c>
      <c r="O28" s="8">
        <f t="shared" si="14"/>
        <v>0.20547826086956525</v>
      </c>
      <c r="P28" s="8">
        <f t="shared" si="14"/>
        <v>0.25590000000000002</v>
      </c>
      <c r="Q28" s="8">
        <f t="shared" si="14"/>
        <v>0.25590000000000002</v>
      </c>
      <c r="R28" s="8">
        <f t="shared" si="14"/>
        <v>0.23569999999999999</v>
      </c>
      <c r="S28" s="8">
        <f t="shared" si="14"/>
        <v>0.23749999999999999</v>
      </c>
      <c r="T28" s="8">
        <f t="shared" si="14"/>
        <v>0.22184000000000001</v>
      </c>
      <c r="U28" s="8">
        <f t="shared" si="14"/>
        <v>0</v>
      </c>
      <c r="V28" s="8">
        <f t="shared" si="14"/>
        <v>0</v>
      </c>
      <c r="W28" s="8">
        <f t="shared" si="14"/>
        <v>0.19860869565217393</v>
      </c>
      <c r="X28" s="8">
        <f>X9</f>
        <v>0.32629999999999998</v>
      </c>
      <c r="Y28" s="77"/>
      <c r="Z28" s="8">
        <f t="shared" ref="Z28" si="15">Z9</f>
        <v>0.186</v>
      </c>
      <c r="AA28" s="8">
        <f>AA9</f>
        <v>0.25590000000000002</v>
      </c>
      <c r="AB28" s="8">
        <f>AB9</f>
        <v>0.32629999999999998</v>
      </c>
      <c r="AC28" s="8">
        <f>AC9</f>
        <v>0.20280000000000001</v>
      </c>
    </row>
    <row r="29" spans="1:29" ht="15.6" x14ac:dyDescent="0.3">
      <c r="A29" s="92"/>
      <c r="B29" s="10"/>
      <c r="C29" s="94"/>
      <c r="D29" s="9" t="s">
        <v>25</v>
      </c>
      <c r="E29" s="8">
        <f>$B$10*E10+$B$11*E11</f>
        <v>0</v>
      </c>
      <c r="F29" s="8">
        <f t="shared" ref="F29:I29" si="16">$B$10*F10+$B$11*F11</f>
        <v>0.23380699999999999</v>
      </c>
      <c r="G29" s="8">
        <f t="shared" si="16"/>
        <v>0.211922</v>
      </c>
      <c r="H29" s="8">
        <f t="shared" si="16"/>
        <v>0</v>
      </c>
      <c r="I29" s="8">
        <f t="shared" si="16"/>
        <v>0</v>
      </c>
      <c r="J29" s="8">
        <f>$B$10*J10+$B$11*J11</f>
        <v>0</v>
      </c>
      <c r="K29" s="8">
        <f>$B$10*K10+$B$11*K11</f>
        <v>0.19786900000000002</v>
      </c>
      <c r="L29" s="8">
        <f>$B$10*L10+$B$11*L11</f>
        <v>0</v>
      </c>
      <c r="M29" s="8">
        <f t="shared" ref="M29:Z29" si="17">$B$10*M10+$B$11*M11</f>
        <v>0</v>
      </c>
      <c r="N29" s="8">
        <f t="shared" si="17"/>
        <v>0</v>
      </c>
      <c r="O29" s="8">
        <f t="shared" si="17"/>
        <v>0</v>
      </c>
      <c r="P29" s="8">
        <f t="shared" si="17"/>
        <v>0</v>
      </c>
      <c r="Q29" s="8">
        <f t="shared" si="17"/>
        <v>0</v>
      </c>
      <c r="R29" s="8">
        <f t="shared" si="17"/>
        <v>0</v>
      </c>
      <c r="S29" s="8">
        <f t="shared" si="17"/>
        <v>0</v>
      </c>
      <c r="T29" s="8">
        <f t="shared" si="17"/>
        <v>0</v>
      </c>
      <c r="U29" s="8">
        <f t="shared" si="17"/>
        <v>0</v>
      </c>
      <c r="V29" s="8">
        <f t="shared" si="17"/>
        <v>0</v>
      </c>
      <c r="W29" s="8">
        <f t="shared" si="17"/>
        <v>0</v>
      </c>
      <c r="X29" s="8">
        <f t="shared" si="17"/>
        <v>0</v>
      </c>
      <c r="Y29" s="77"/>
      <c r="Z29" s="8">
        <f t="shared" si="17"/>
        <v>0</v>
      </c>
      <c r="AA29" s="8">
        <f>$B$10*AA10+$B$11*AA11</f>
        <v>0</v>
      </c>
      <c r="AB29" s="8">
        <f>$B$10*AB10+$B$11*AB11</f>
        <v>0</v>
      </c>
      <c r="AC29" s="8">
        <f>$B$10*AC10+$B$11*AC11</f>
        <v>0</v>
      </c>
    </row>
    <row r="30" spans="1:29" ht="15.6" x14ac:dyDescent="0.3">
      <c r="A30" s="92"/>
      <c r="B30" s="10"/>
      <c r="C30" s="94"/>
      <c r="D30" s="9" t="s">
        <v>26</v>
      </c>
      <c r="E30" s="8">
        <f>E12*$B$12+E13*$B$13+E14*$B$14</f>
        <v>0</v>
      </c>
      <c r="F30" s="8">
        <f t="shared" ref="F30:I30" si="18">F12*$B$12+F13*$B$13+F14*$B$14</f>
        <v>0</v>
      </c>
      <c r="G30" s="8">
        <f t="shared" si="18"/>
        <v>0</v>
      </c>
      <c r="H30" s="8">
        <f t="shared" si="18"/>
        <v>0</v>
      </c>
      <c r="I30" s="8">
        <f t="shared" si="18"/>
        <v>0.25272</v>
      </c>
      <c r="J30" s="8">
        <f>J12*$B$12+J13*$B$13+J14*$B$14</f>
        <v>0</v>
      </c>
      <c r="K30" s="8">
        <f>K12*$B$12+K13*$B$13+K14*$B$14</f>
        <v>0</v>
      </c>
      <c r="L30" s="8">
        <f>L12*$B$12+L13*$B$13+L14*$B$14</f>
        <v>0</v>
      </c>
      <c r="M30" s="8">
        <f t="shared" ref="M30:Z30" si="19">M12*$B$12+M13*$B$13+M14*$B$14</f>
        <v>0</v>
      </c>
      <c r="N30" s="8">
        <f t="shared" si="19"/>
        <v>0</v>
      </c>
      <c r="O30" s="8">
        <f t="shared" si="19"/>
        <v>0</v>
      </c>
      <c r="P30" s="8">
        <f t="shared" si="19"/>
        <v>0</v>
      </c>
      <c r="Q30" s="8">
        <f t="shared" si="19"/>
        <v>0</v>
      </c>
      <c r="R30" s="8">
        <f t="shared" si="19"/>
        <v>0</v>
      </c>
      <c r="S30" s="8">
        <f t="shared" si="19"/>
        <v>0</v>
      </c>
      <c r="T30" s="8">
        <f t="shared" si="19"/>
        <v>0</v>
      </c>
      <c r="U30" s="8">
        <f t="shared" si="19"/>
        <v>0.22416</v>
      </c>
      <c r="V30" s="8">
        <f t="shared" si="19"/>
        <v>0.23830000000000001</v>
      </c>
      <c r="W30" s="8">
        <f t="shared" si="19"/>
        <v>0</v>
      </c>
      <c r="X30" s="8">
        <f t="shared" si="19"/>
        <v>0</v>
      </c>
      <c r="Y30" s="77"/>
      <c r="Z30" s="8">
        <f t="shared" si="19"/>
        <v>0</v>
      </c>
      <c r="AA30" s="8">
        <f>AA12*$B$12+AA13*$B$13+AA14*$B$14</f>
        <v>0</v>
      </c>
      <c r="AB30" s="8">
        <f>AB12*$B$12+AB13*$B$13+AB14*$B$14</f>
        <v>0</v>
      </c>
      <c r="AC30" s="8">
        <f>AC12*$B$12+AC13*$B$13+AC14*$B$14</f>
        <v>0</v>
      </c>
    </row>
    <row r="31" spans="1:29" ht="15.6" x14ac:dyDescent="0.3">
      <c r="A31" s="92"/>
      <c r="B31" s="10"/>
      <c r="C31" s="94"/>
      <c r="D31" s="9" t="s">
        <v>88</v>
      </c>
      <c r="E31" s="8">
        <f>E8</f>
        <v>1.6000000000000001E-3</v>
      </c>
      <c r="F31" s="8">
        <f t="shared" ref="F31:W31" si="20">F8</f>
        <v>0</v>
      </c>
      <c r="G31" s="8">
        <f t="shared" si="20"/>
        <v>0</v>
      </c>
      <c r="H31" s="8">
        <f t="shared" si="20"/>
        <v>0</v>
      </c>
      <c r="I31" s="8">
        <f t="shared" si="20"/>
        <v>0</v>
      </c>
      <c r="J31" s="8">
        <f>J8</f>
        <v>0</v>
      </c>
      <c r="K31" s="8">
        <f>K8</f>
        <v>0</v>
      </c>
      <c r="L31" s="8">
        <f>L8</f>
        <v>0</v>
      </c>
      <c r="M31" s="8">
        <f t="shared" ref="M31:V31" si="21">M8</f>
        <v>0</v>
      </c>
      <c r="N31" s="8">
        <f t="shared" si="21"/>
        <v>0</v>
      </c>
      <c r="O31" s="8">
        <f t="shared" si="21"/>
        <v>0</v>
      </c>
      <c r="P31" s="8">
        <f t="shared" si="21"/>
        <v>0</v>
      </c>
      <c r="Q31" s="8">
        <f t="shared" si="21"/>
        <v>0</v>
      </c>
      <c r="R31" s="8">
        <f t="shared" si="21"/>
        <v>0</v>
      </c>
      <c r="S31" s="8">
        <f t="shared" si="21"/>
        <v>0</v>
      </c>
      <c r="T31" s="8">
        <f t="shared" si="21"/>
        <v>1.9E-3</v>
      </c>
      <c r="U31" s="8">
        <f t="shared" si="21"/>
        <v>0</v>
      </c>
      <c r="V31" s="8">
        <f t="shared" si="21"/>
        <v>0</v>
      </c>
      <c r="W31" s="8">
        <f t="shared" si="20"/>
        <v>0</v>
      </c>
      <c r="X31" s="8">
        <f>X8</f>
        <v>0</v>
      </c>
      <c r="Y31" s="77"/>
      <c r="Z31" s="8">
        <f t="shared" ref="Z31" si="22">Z8</f>
        <v>1.4E-3</v>
      </c>
      <c r="AA31" s="8">
        <f>AA8</f>
        <v>0</v>
      </c>
      <c r="AB31" s="8">
        <f>AB8</f>
        <v>0</v>
      </c>
      <c r="AC31" s="8">
        <f>AC8</f>
        <v>0</v>
      </c>
    </row>
    <row r="32" spans="1:29" x14ac:dyDescent="0.3">
      <c r="A32" s="92"/>
      <c r="B32" s="10"/>
      <c r="C32" s="94"/>
      <c r="D32" s="18" t="s">
        <v>83</v>
      </c>
      <c r="E32" s="19">
        <f>E8+E9+E29+E30</f>
        <v>0.1996</v>
      </c>
      <c r="F32" s="19">
        <f t="shared" ref="F32:I32" si="23">F8+F9+F29+F30</f>
        <v>0.23380699999999999</v>
      </c>
      <c r="G32" s="19">
        <f t="shared" si="23"/>
        <v>0.211922</v>
      </c>
      <c r="H32" s="19">
        <f t="shared" si="23"/>
        <v>0.26800000000000002</v>
      </c>
      <c r="I32" s="19">
        <f t="shared" si="23"/>
        <v>0.25272</v>
      </c>
      <c r="J32" s="19">
        <f>J8+J9+J29+J30</f>
        <v>0.19789999999999999</v>
      </c>
      <c r="K32" s="19">
        <f>K8+K9+K29+K30</f>
        <v>0.19786900000000002</v>
      </c>
      <c r="L32" s="19">
        <f>L8+L9+L29+L30</f>
        <v>0.222</v>
      </c>
      <c r="M32" s="19">
        <f t="shared" ref="M32:W32" si="24">M8+M9+M29+M30</f>
        <v>0.21</v>
      </c>
      <c r="N32" s="19">
        <f t="shared" si="24"/>
        <v>0.24</v>
      </c>
      <c r="O32" s="19">
        <f t="shared" si="24"/>
        <v>0.20547826086956525</v>
      </c>
      <c r="P32" s="19">
        <f t="shared" si="24"/>
        <v>0.25590000000000002</v>
      </c>
      <c r="Q32" s="19">
        <f t="shared" si="24"/>
        <v>0.25590000000000002</v>
      </c>
      <c r="R32" s="19">
        <f t="shared" si="24"/>
        <v>0.23569999999999999</v>
      </c>
      <c r="S32" s="19">
        <f t="shared" si="24"/>
        <v>0.23749999999999999</v>
      </c>
      <c r="T32" s="19">
        <f t="shared" si="24"/>
        <v>0.22374000000000002</v>
      </c>
      <c r="U32" s="19">
        <f t="shared" si="24"/>
        <v>0.22416</v>
      </c>
      <c r="V32" s="19">
        <f t="shared" si="24"/>
        <v>0.23830000000000001</v>
      </c>
      <c r="W32" s="19">
        <f t="shared" si="24"/>
        <v>0.19860869565217393</v>
      </c>
      <c r="X32" s="19">
        <f>X8+X9+X29+X30</f>
        <v>0.32629999999999998</v>
      </c>
      <c r="Y32" s="77"/>
      <c r="Z32" s="19">
        <f t="shared" ref="Z32" si="25">Z8+Z9+Z29+Z30</f>
        <v>0.18740000000000001</v>
      </c>
      <c r="AA32" s="19">
        <f>AA8+AA9+AA29+AA30</f>
        <v>0.25590000000000002</v>
      </c>
      <c r="AB32" s="19">
        <f>AB8+AB9+AB29+AB30</f>
        <v>0.32629999999999998</v>
      </c>
      <c r="AC32" s="19">
        <f>AC8+AC9+AC29+AC30</f>
        <v>0.20280000000000001</v>
      </c>
    </row>
    <row r="33" spans="1:29" x14ac:dyDescent="0.3">
      <c r="A33" s="92"/>
      <c r="B33" s="10"/>
      <c r="C33" s="94"/>
      <c r="D33" s="18" t="s">
        <v>27</v>
      </c>
      <c r="E33" s="19">
        <f>E32*E26</f>
        <v>0.22953999999999999</v>
      </c>
      <c r="F33" s="19">
        <f t="shared" ref="F33:I33" si="26">F32*F26</f>
        <v>0.26887804999999998</v>
      </c>
      <c r="G33" s="19">
        <f t="shared" si="26"/>
        <v>0.24371029999999999</v>
      </c>
      <c r="H33" s="19">
        <f t="shared" si="26"/>
        <v>0.30819999999999997</v>
      </c>
      <c r="I33" s="19">
        <f t="shared" si="26"/>
        <v>0.290628</v>
      </c>
      <c r="J33" s="19">
        <f>J32*J26</f>
        <v>0.22758499999999998</v>
      </c>
      <c r="K33" s="19">
        <f>K32*K26</f>
        <v>0.22754935000000001</v>
      </c>
      <c r="L33" s="19">
        <f>L32*L26</f>
        <v>0.25529999999999997</v>
      </c>
      <c r="M33" s="19">
        <f t="shared" ref="M33:Z33" si="27">M32*M26</f>
        <v>0.24149999999999996</v>
      </c>
      <c r="N33" s="19">
        <f t="shared" si="27"/>
        <v>0.27599999999999997</v>
      </c>
      <c r="O33" s="19">
        <f t="shared" si="27"/>
        <v>0.23630000000000001</v>
      </c>
      <c r="P33" s="19">
        <f t="shared" si="27"/>
        <v>0.29428500000000002</v>
      </c>
      <c r="Q33" s="19">
        <f t="shared" si="27"/>
        <v>0.29428500000000002</v>
      </c>
      <c r="R33" s="19">
        <f t="shared" si="27"/>
        <v>0.27105499999999999</v>
      </c>
      <c r="S33" s="19">
        <f t="shared" si="27"/>
        <v>0.27312499999999995</v>
      </c>
      <c r="T33" s="19">
        <f t="shared" si="27"/>
        <v>0.257301</v>
      </c>
      <c r="U33" s="19">
        <f t="shared" si="27"/>
        <v>0.25778399999999996</v>
      </c>
      <c r="V33" s="19">
        <f t="shared" si="27"/>
        <v>0.27404499999999998</v>
      </c>
      <c r="W33" s="19">
        <f t="shared" si="27"/>
        <v>0.22839999999999999</v>
      </c>
      <c r="X33" s="19">
        <f t="shared" si="27"/>
        <v>0.37524499999999994</v>
      </c>
      <c r="Y33" s="77"/>
      <c r="Z33" s="19">
        <f t="shared" si="27"/>
        <v>0.21551000000000001</v>
      </c>
      <c r="AA33" s="19">
        <f>AA32*AA26</f>
        <v>0.29428500000000002</v>
      </c>
      <c r="AB33" s="19">
        <f>AB32*AB26</f>
        <v>0.37524499999999994</v>
      </c>
      <c r="AC33" s="19">
        <f>AC32*AC26</f>
        <v>0.23321999999999998</v>
      </c>
    </row>
    <row r="34" spans="1:29" x14ac:dyDescent="0.3">
      <c r="A34" s="92"/>
      <c r="B34" s="10"/>
      <c r="C34" s="94"/>
      <c r="D34" s="16" t="s">
        <v>28</v>
      </c>
      <c r="E34" s="17">
        <f>E33*E25</f>
        <v>2276.1186400000001</v>
      </c>
      <c r="F34" s="17">
        <f t="shared" ref="F34:I34" si="28">F33*F25</f>
        <v>2666.1947437999997</v>
      </c>
      <c r="G34" s="17">
        <f t="shared" si="28"/>
        <v>2416.6313347999999</v>
      </c>
      <c r="H34" s="17">
        <f t="shared" si="28"/>
        <v>3056.1111999999998</v>
      </c>
      <c r="I34" s="17">
        <f t="shared" si="28"/>
        <v>2881.867248</v>
      </c>
      <c r="J34" s="17">
        <f>J33*J25</f>
        <v>2256.7328599999996</v>
      </c>
      <c r="K34" s="17">
        <f>K33*K25</f>
        <v>2256.3793546000002</v>
      </c>
      <c r="L34" s="17">
        <f>L33*L25</f>
        <v>2531.5547999999999</v>
      </c>
      <c r="M34" s="17">
        <f t="shared" ref="M34:Z34" si="29">M33*M25</f>
        <v>2394.7139999999995</v>
      </c>
      <c r="N34" s="17">
        <f t="shared" si="29"/>
        <v>2736.8159999999998</v>
      </c>
      <c r="O34" s="17">
        <f t="shared" si="29"/>
        <v>2343.1507999999999</v>
      </c>
      <c r="P34" s="17">
        <f t="shared" si="29"/>
        <v>2918.1300600000004</v>
      </c>
      <c r="Q34" s="17">
        <f t="shared" si="29"/>
        <v>2918.1300600000004</v>
      </c>
      <c r="R34" s="17">
        <f t="shared" si="29"/>
        <v>2687.7813799999999</v>
      </c>
      <c r="S34" s="17">
        <f t="shared" si="29"/>
        <v>2708.3074999999994</v>
      </c>
      <c r="T34" s="17">
        <f t="shared" si="29"/>
        <v>2551.3967160000002</v>
      </c>
      <c r="U34" s="17">
        <f t="shared" si="29"/>
        <v>2556.1861439999998</v>
      </c>
      <c r="V34" s="17">
        <f t="shared" si="29"/>
        <v>2717.4302199999997</v>
      </c>
      <c r="W34" s="17">
        <f t="shared" si="29"/>
        <v>2264.8143999999998</v>
      </c>
      <c r="X34" s="17">
        <f t="shared" si="29"/>
        <v>3720.9294199999995</v>
      </c>
      <c r="Y34" s="78"/>
      <c r="Z34" s="17">
        <f t="shared" si="29"/>
        <v>2136.9971599999999</v>
      </c>
      <c r="AA34" s="17">
        <f>AA33*AA25</f>
        <v>2918.1300600000004</v>
      </c>
      <c r="AB34" s="17">
        <f>AB33*AB25</f>
        <v>3720.9294199999995</v>
      </c>
      <c r="AC34" s="17">
        <f>AC33*AC25</f>
        <v>2312.60952</v>
      </c>
    </row>
    <row r="35" spans="1:29" x14ac:dyDescent="0.3">
      <c r="A35" s="92"/>
      <c r="B35" s="10"/>
      <c r="C35" s="95" t="s">
        <v>35</v>
      </c>
      <c r="D35" s="5" t="s">
        <v>78</v>
      </c>
      <c r="E35" s="6">
        <f>E7*E26</f>
        <v>1.5087999999999999</v>
      </c>
      <c r="F35" s="6">
        <f t="shared" ref="F35:I35" si="30">F7*F26</f>
        <v>1.4604999999999999</v>
      </c>
      <c r="G35" s="6">
        <f t="shared" si="30"/>
        <v>1.4604999999999999</v>
      </c>
      <c r="H35" s="6">
        <f t="shared" si="30"/>
        <v>1.3224999999999998</v>
      </c>
      <c r="I35" s="6">
        <f t="shared" si="30"/>
        <v>1.3224999999999998</v>
      </c>
      <c r="J35" s="6">
        <f>J7*J26</f>
        <v>1.5525</v>
      </c>
      <c r="K35" s="6">
        <f>K7*K26</f>
        <v>1.5525</v>
      </c>
      <c r="L35" s="6">
        <f>L7*L26</f>
        <v>0.69</v>
      </c>
      <c r="M35" s="6">
        <f t="shared" ref="M35:W35" si="31">M7*M26</f>
        <v>1.0694999999999999</v>
      </c>
      <c r="N35" s="6">
        <f t="shared" si="31"/>
        <v>1.2075</v>
      </c>
      <c r="O35" s="6">
        <f t="shared" si="31"/>
        <v>1.5003</v>
      </c>
      <c r="P35" s="6">
        <f t="shared" si="31"/>
        <v>1.3224999999999998</v>
      </c>
      <c r="Q35" s="6">
        <f t="shared" si="31"/>
        <v>1.3224999999999998</v>
      </c>
      <c r="R35" s="6">
        <f t="shared" si="31"/>
        <v>1.2415399999999999</v>
      </c>
      <c r="S35" s="6">
        <f t="shared" si="31"/>
        <v>1.20543</v>
      </c>
      <c r="T35" s="6">
        <f t="shared" si="31"/>
        <v>1.6600939999999997</v>
      </c>
      <c r="U35" s="6">
        <f t="shared" si="31"/>
        <v>1.4949999999999999</v>
      </c>
      <c r="V35" s="6">
        <f t="shared" si="31"/>
        <v>1.4949999999999999</v>
      </c>
      <c r="W35" s="6">
        <f t="shared" si="31"/>
        <v>1.38</v>
      </c>
      <c r="X35" s="6">
        <f>X7*X26</f>
        <v>1.2474049999999999</v>
      </c>
      <c r="Y35" s="78"/>
      <c r="Z35" s="6">
        <f t="shared" ref="Z35" si="32">Z7*Z26</f>
        <v>1.4029999999999998</v>
      </c>
      <c r="AA35" s="6">
        <f>AA7*AA26</f>
        <v>1.3224999999999998</v>
      </c>
      <c r="AB35" s="6">
        <f>AB7*AB26</f>
        <v>1.2477499999999999</v>
      </c>
      <c r="AC35" s="6">
        <f>AC7*AC26</f>
        <v>1.2994999999999999</v>
      </c>
    </row>
    <row r="36" spans="1:29" x14ac:dyDescent="0.3">
      <c r="A36" s="92"/>
      <c r="B36" s="10"/>
      <c r="C36" s="95"/>
      <c r="D36" s="16" t="s">
        <v>79</v>
      </c>
      <c r="E36" s="17">
        <f>E35*365</f>
        <v>550.71199999999999</v>
      </c>
      <c r="F36" s="17">
        <f t="shared" ref="F36:I36" si="33">F35*365</f>
        <v>533.08249999999998</v>
      </c>
      <c r="G36" s="17">
        <f t="shared" si="33"/>
        <v>533.08249999999998</v>
      </c>
      <c r="H36" s="17">
        <f t="shared" si="33"/>
        <v>482.71249999999992</v>
      </c>
      <c r="I36" s="17">
        <f t="shared" si="33"/>
        <v>482.71249999999992</v>
      </c>
      <c r="J36" s="17">
        <f>J35*365</f>
        <v>566.66250000000002</v>
      </c>
      <c r="K36" s="17">
        <f>K35*365</f>
        <v>566.66250000000002</v>
      </c>
      <c r="L36" s="17">
        <f>L35*365</f>
        <v>251.85</v>
      </c>
      <c r="M36" s="17">
        <f t="shared" ref="M36:Z36" si="34">M35*365</f>
        <v>390.36749999999995</v>
      </c>
      <c r="N36" s="17">
        <f t="shared" si="34"/>
        <v>440.73750000000001</v>
      </c>
      <c r="O36" s="17">
        <f t="shared" si="34"/>
        <v>547.60950000000003</v>
      </c>
      <c r="P36" s="17">
        <f t="shared" si="34"/>
        <v>482.71249999999992</v>
      </c>
      <c r="Q36" s="17">
        <f t="shared" si="34"/>
        <v>482.71249999999992</v>
      </c>
      <c r="R36" s="17">
        <f t="shared" si="34"/>
        <v>453.16209999999995</v>
      </c>
      <c r="S36" s="17">
        <f t="shared" si="34"/>
        <v>439.98194999999998</v>
      </c>
      <c r="T36" s="17">
        <f t="shared" si="34"/>
        <v>605.93430999999987</v>
      </c>
      <c r="U36" s="17">
        <f t="shared" si="34"/>
        <v>545.67499999999995</v>
      </c>
      <c r="V36" s="17">
        <f t="shared" si="34"/>
        <v>545.67499999999995</v>
      </c>
      <c r="W36" s="17">
        <f t="shared" si="34"/>
        <v>503.7</v>
      </c>
      <c r="X36" s="17">
        <f t="shared" si="34"/>
        <v>455.30282499999993</v>
      </c>
      <c r="Y36" s="78"/>
      <c r="Z36" s="17">
        <f t="shared" si="34"/>
        <v>512.09499999999991</v>
      </c>
      <c r="AA36" s="17">
        <f>AA35*365</f>
        <v>482.71249999999992</v>
      </c>
      <c r="AB36" s="17">
        <f>AB35*365</f>
        <v>455.42874999999998</v>
      </c>
      <c r="AC36" s="17">
        <f>AC35*365</f>
        <v>474.31749999999994</v>
      </c>
    </row>
    <row r="37" spans="1:29" x14ac:dyDescent="0.3">
      <c r="A37" s="92"/>
      <c r="B37" s="10"/>
      <c r="C37" s="96" t="s">
        <v>89</v>
      </c>
      <c r="D37" s="18" t="s">
        <v>80</v>
      </c>
      <c r="E37" s="20">
        <f>E34+E36</f>
        <v>2826.8306400000001</v>
      </c>
      <c r="F37" s="20">
        <f t="shared" ref="F37:I37" si="35">F34+F36</f>
        <v>3199.2772437999997</v>
      </c>
      <c r="G37" s="20">
        <f t="shared" si="35"/>
        <v>2949.7138347999999</v>
      </c>
      <c r="H37" s="20">
        <f t="shared" si="35"/>
        <v>3538.8236999999999</v>
      </c>
      <c r="I37" s="20">
        <f t="shared" si="35"/>
        <v>3364.5797480000001</v>
      </c>
      <c r="J37" s="20">
        <f>J34+J36</f>
        <v>2823.3953599999995</v>
      </c>
      <c r="K37" s="20">
        <f>K34+K36</f>
        <v>2823.0418546000001</v>
      </c>
      <c r="L37" s="20">
        <f>L34+L36</f>
        <v>2783.4047999999998</v>
      </c>
      <c r="M37" s="20">
        <f t="shared" ref="M37:Z37" si="36">M34+M36</f>
        <v>2785.0814999999993</v>
      </c>
      <c r="N37" s="20">
        <f t="shared" si="36"/>
        <v>3177.5535</v>
      </c>
      <c r="O37" s="20">
        <f t="shared" si="36"/>
        <v>2890.7602999999999</v>
      </c>
      <c r="P37" s="20">
        <f t="shared" si="36"/>
        <v>3400.8425600000005</v>
      </c>
      <c r="Q37" s="20">
        <f t="shared" si="36"/>
        <v>3400.8425600000005</v>
      </c>
      <c r="R37" s="20">
        <f t="shared" si="36"/>
        <v>3140.9434799999999</v>
      </c>
      <c r="S37" s="20">
        <f t="shared" si="36"/>
        <v>3148.2894499999993</v>
      </c>
      <c r="T37" s="20">
        <f t="shared" si="36"/>
        <v>3157.3310259999998</v>
      </c>
      <c r="U37" s="20">
        <f t="shared" si="36"/>
        <v>3101.8611439999995</v>
      </c>
      <c r="V37" s="20">
        <f t="shared" si="36"/>
        <v>3263.1052199999995</v>
      </c>
      <c r="W37" s="20">
        <f t="shared" si="36"/>
        <v>2768.5143999999996</v>
      </c>
      <c r="X37" s="20">
        <f t="shared" si="36"/>
        <v>4176.2322449999992</v>
      </c>
      <c r="Y37" s="78"/>
      <c r="Z37" s="20">
        <f t="shared" si="36"/>
        <v>2649.0921599999997</v>
      </c>
      <c r="AA37" s="20">
        <f>AA34+AA36</f>
        <v>3400.8425600000005</v>
      </c>
      <c r="AB37" s="20">
        <f>AB34+AB36</f>
        <v>4176.3581699999995</v>
      </c>
      <c r="AC37" s="20">
        <f>AC34+AC36</f>
        <v>2786.9270200000001</v>
      </c>
    </row>
    <row r="38" spans="1:29" x14ac:dyDescent="0.3">
      <c r="A38" s="92"/>
      <c r="B38" s="10"/>
      <c r="C38" s="96"/>
      <c r="D38" s="18" t="s">
        <v>29</v>
      </c>
      <c r="E38" s="20">
        <f>(E22*E16)+E15</f>
        <v>0</v>
      </c>
      <c r="F38" s="20">
        <f t="shared" ref="F38:I38" si="37">(F22*F16)+F15</f>
        <v>0</v>
      </c>
      <c r="G38" s="20">
        <f t="shared" si="37"/>
        <v>0</v>
      </c>
      <c r="H38" s="20">
        <f t="shared" si="37"/>
        <v>0</v>
      </c>
      <c r="I38" s="20">
        <f t="shared" si="37"/>
        <v>0</v>
      </c>
      <c r="J38" s="20">
        <f>(J22*J16)+J15</f>
        <v>0</v>
      </c>
      <c r="K38" s="20">
        <f>(K22*K16)+K15</f>
        <v>0</v>
      </c>
      <c r="L38" s="20">
        <f>(L22*L16)+L15</f>
        <v>0</v>
      </c>
      <c r="M38" s="20">
        <f t="shared" ref="M38:Z38" si="38">(M22*M16)+M15</f>
        <v>0</v>
      </c>
      <c r="N38" s="20">
        <f t="shared" si="38"/>
        <v>290.65321</v>
      </c>
      <c r="O38" s="20">
        <f t="shared" si="38"/>
        <v>0</v>
      </c>
      <c r="P38" s="19">
        <f t="shared" si="38"/>
        <v>0</v>
      </c>
      <c r="Q38" s="19">
        <f t="shared" si="38"/>
        <v>200</v>
      </c>
      <c r="R38" s="20">
        <f t="shared" si="38"/>
        <v>200</v>
      </c>
      <c r="S38" s="20">
        <f t="shared" si="38"/>
        <v>120</v>
      </c>
      <c r="T38" s="20">
        <f t="shared" si="38"/>
        <v>0</v>
      </c>
      <c r="U38" s="19">
        <f t="shared" si="38"/>
        <v>0</v>
      </c>
      <c r="V38" s="19">
        <f t="shared" si="38"/>
        <v>0</v>
      </c>
      <c r="W38" s="20">
        <f t="shared" si="38"/>
        <v>150</v>
      </c>
      <c r="X38" s="20">
        <f t="shared" si="38"/>
        <v>0</v>
      </c>
      <c r="Y38" s="78"/>
      <c r="Z38" s="20">
        <f t="shared" si="38"/>
        <v>0</v>
      </c>
      <c r="AA38" s="20">
        <f>(AA22*AA16)+AA15</f>
        <v>0</v>
      </c>
      <c r="AB38" s="20">
        <f>(AB22*AB16)+AB15</f>
        <v>0</v>
      </c>
      <c r="AC38" s="20">
        <f>(AC22*AC16)+AC15</f>
        <v>0</v>
      </c>
    </row>
    <row r="39" spans="1:29" x14ac:dyDescent="0.3">
      <c r="A39" s="92"/>
      <c r="B39" s="10"/>
      <c r="C39" s="96"/>
      <c r="D39" s="16" t="s">
        <v>22</v>
      </c>
      <c r="E39" s="17">
        <f>E34+E36-E38</f>
        <v>2826.8306400000001</v>
      </c>
      <c r="F39" s="17">
        <f t="shared" ref="F39:I39" si="39">F34+F36-F38</f>
        <v>3199.2772437999997</v>
      </c>
      <c r="G39" s="17">
        <f t="shared" si="39"/>
        <v>2949.7138347999999</v>
      </c>
      <c r="H39" s="17">
        <f t="shared" si="39"/>
        <v>3538.8236999999999</v>
      </c>
      <c r="I39" s="17">
        <f t="shared" si="39"/>
        <v>3364.5797480000001</v>
      </c>
      <c r="J39" s="17">
        <f>J34+J36-J38</f>
        <v>2823.3953599999995</v>
      </c>
      <c r="K39" s="17">
        <f>K34+K36-K38</f>
        <v>2823.0418546000001</v>
      </c>
      <c r="L39" s="17">
        <f>L34+L36-L38</f>
        <v>2783.4047999999998</v>
      </c>
      <c r="M39" s="17">
        <f t="shared" ref="M39:Z39" si="40">M34+M36-M38</f>
        <v>2785.0814999999993</v>
      </c>
      <c r="N39" s="17">
        <f t="shared" si="40"/>
        <v>2886.90029</v>
      </c>
      <c r="O39" s="17">
        <f t="shared" si="40"/>
        <v>2890.7602999999999</v>
      </c>
      <c r="P39" s="17">
        <f t="shared" si="40"/>
        <v>3400.8425600000005</v>
      </c>
      <c r="Q39" s="17">
        <f t="shared" si="40"/>
        <v>3200.8425600000005</v>
      </c>
      <c r="R39" s="17">
        <f t="shared" si="40"/>
        <v>2940.9434799999999</v>
      </c>
      <c r="S39" s="17">
        <f t="shared" si="40"/>
        <v>3028.2894499999993</v>
      </c>
      <c r="T39" s="17">
        <f t="shared" si="40"/>
        <v>3157.3310259999998</v>
      </c>
      <c r="U39" s="17">
        <f t="shared" si="40"/>
        <v>3101.8611439999995</v>
      </c>
      <c r="V39" s="17">
        <f t="shared" si="40"/>
        <v>3263.1052199999995</v>
      </c>
      <c r="W39" s="17">
        <f t="shared" si="40"/>
        <v>2618.5143999999996</v>
      </c>
      <c r="X39" s="17">
        <f t="shared" si="40"/>
        <v>4176.2322449999992</v>
      </c>
      <c r="Y39" s="78"/>
      <c r="Z39" s="17">
        <f t="shared" si="40"/>
        <v>2649.0921599999997</v>
      </c>
      <c r="AA39" s="17">
        <f>AA34+AA36-AA38</f>
        <v>3400.8425600000005</v>
      </c>
      <c r="AB39" s="17">
        <f>AB34+AB36-AB38</f>
        <v>4176.3581699999995</v>
      </c>
      <c r="AC39" s="17">
        <f>AC34+AC36-AC38</f>
        <v>2786.9270200000001</v>
      </c>
    </row>
    <row r="40" spans="1:29" x14ac:dyDescent="0.3">
      <c r="A40" s="92"/>
      <c r="B40" s="10"/>
      <c r="C40" s="96"/>
      <c r="D40" s="5" t="s">
        <v>107</v>
      </c>
      <c r="E40" s="6">
        <f>E41/E26</f>
        <v>204.84280000000001</v>
      </c>
      <c r="F40" s="6">
        <f t="shared" ref="F40:Z40" si="41">F41/F26</f>
        <v>231.83168433333333</v>
      </c>
      <c r="G40" s="6">
        <f t="shared" si="41"/>
        <v>213.74737933333336</v>
      </c>
      <c r="H40" s="6">
        <f t="shared" si="41"/>
        <v>256.43650000000002</v>
      </c>
      <c r="I40" s="6">
        <f t="shared" si="41"/>
        <v>243.81012666666669</v>
      </c>
      <c r="J40" s="6">
        <f t="shared" si="41"/>
        <v>204.59386666666663</v>
      </c>
      <c r="K40" s="6">
        <f t="shared" si="41"/>
        <v>204.56825033333337</v>
      </c>
      <c r="L40" s="6">
        <f t="shared" si="41"/>
        <v>201.696</v>
      </c>
      <c r="M40" s="6">
        <f t="shared" si="41"/>
        <v>201.81749999999997</v>
      </c>
      <c r="N40" s="6">
        <f t="shared" si="41"/>
        <v>209.19567318840583</v>
      </c>
      <c r="O40" s="6">
        <f t="shared" si="41"/>
        <v>209.47538405797104</v>
      </c>
      <c r="P40" s="6">
        <f t="shared" si="41"/>
        <v>246.43786666666674</v>
      </c>
      <c r="Q40" s="6">
        <f t="shared" si="41"/>
        <v>231.94511304347833</v>
      </c>
      <c r="R40" s="6">
        <f t="shared" si="41"/>
        <v>213.1118463768116</v>
      </c>
      <c r="S40" s="6">
        <f t="shared" si="41"/>
        <v>219.44126449275359</v>
      </c>
      <c r="T40" s="6">
        <f t="shared" si="41"/>
        <v>228.79210333333333</v>
      </c>
      <c r="U40" s="6">
        <f t="shared" si="41"/>
        <v>224.77254666666664</v>
      </c>
      <c r="V40" s="6">
        <f t="shared" si="41"/>
        <v>236.45689999999996</v>
      </c>
      <c r="W40" s="6">
        <f t="shared" si="41"/>
        <v>189.74742028985506</v>
      </c>
      <c r="X40" s="6">
        <f t="shared" si="41"/>
        <v>302.62552499999998</v>
      </c>
      <c r="Y40" s="78"/>
      <c r="Z40" s="6">
        <f t="shared" si="41"/>
        <v>191.96319999999997</v>
      </c>
      <c r="AA40" s="6">
        <f>AA41/AA26</f>
        <v>246.43786666666674</v>
      </c>
      <c r="AB40" s="6">
        <f>AB41/AB26</f>
        <v>302.63464999999997</v>
      </c>
      <c r="AC40" s="6">
        <f>AC41/AC26</f>
        <v>201.95123333333336</v>
      </c>
    </row>
    <row r="41" spans="1:29" x14ac:dyDescent="0.3">
      <c r="A41" s="92"/>
      <c r="B41" s="10"/>
      <c r="C41" s="96"/>
      <c r="D41" s="18" t="s">
        <v>87</v>
      </c>
      <c r="E41" s="20">
        <f>E39/12</f>
        <v>235.56922</v>
      </c>
      <c r="F41" s="20">
        <f t="shared" ref="F41:I41" si="42">F39/12</f>
        <v>266.60643698333331</v>
      </c>
      <c r="G41" s="20">
        <f t="shared" si="42"/>
        <v>245.80948623333333</v>
      </c>
      <c r="H41" s="20">
        <f t="shared" si="42"/>
        <v>294.90197499999999</v>
      </c>
      <c r="I41" s="20">
        <f t="shared" si="42"/>
        <v>280.38164566666666</v>
      </c>
      <c r="J41" s="20">
        <f>J39/12</f>
        <v>235.28294666666662</v>
      </c>
      <c r="K41" s="20">
        <f>K39/12</f>
        <v>235.25348788333335</v>
      </c>
      <c r="L41" s="20">
        <f>L39/12</f>
        <v>231.95039999999997</v>
      </c>
      <c r="M41" s="20">
        <f t="shared" ref="M41:Z41" si="43">M39/12</f>
        <v>232.09012499999994</v>
      </c>
      <c r="N41" s="20">
        <f t="shared" si="43"/>
        <v>240.57502416666668</v>
      </c>
      <c r="O41" s="20">
        <f t="shared" si="43"/>
        <v>240.89669166666667</v>
      </c>
      <c r="P41" s="20">
        <f t="shared" si="43"/>
        <v>283.40354666666673</v>
      </c>
      <c r="Q41" s="20">
        <f t="shared" si="43"/>
        <v>266.73688000000004</v>
      </c>
      <c r="R41" s="20">
        <f t="shared" si="43"/>
        <v>245.07862333333333</v>
      </c>
      <c r="S41" s="20">
        <f t="shared" si="43"/>
        <v>252.3574541666666</v>
      </c>
      <c r="T41" s="20">
        <f t="shared" si="43"/>
        <v>263.1109188333333</v>
      </c>
      <c r="U41" s="20">
        <f t="shared" si="43"/>
        <v>258.48842866666661</v>
      </c>
      <c r="V41" s="20">
        <f t="shared" si="43"/>
        <v>271.92543499999994</v>
      </c>
      <c r="W41" s="20">
        <f t="shared" si="43"/>
        <v>218.2095333333333</v>
      </c>
      <c r="X41" s="20">
        <f t="shared" si="43"/>
        <v>348.01935374999994</v>
      </c>
      <c r="Y41" s="78"/>
      <c r="Z41" s="20">
        <f t="shared" si="43"/>
        <v>220.75767999999997</v>
      </c>
      <c r="AA41" s="20">
        <f>AA39/12</f>
        <v>283.40354666666673</v>
      </c>
      <c r="AB41" s="20">
        <f>AB39/12</f>
        <v>348.02984749999996</v>
      </c>
      <c r="AC41" s="20">
        <f>AC39/12</f>
        <v>232.24391833333334</v>
      </c>
    </row>
    <row r="42" spans="1:29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76"/>
      <c r="Z42" s="32"/>
      <c r="AA42" s="32"/>
      <c r="AB42" s="32"/>
      <c r="AC42" s="32"/>
    </row>
    <row r="43" spans="1:29" x14ac:dyDescent="0.3">
      <c r="A43" s="55"/>
      <c r="B43" s="55"/>
      <c r="C43" s="55"/>
      <c r="D43" s="55" t="str">
        <f>CONCATENATE("Best plans for ",B1, " assuming annual consumption of ",B25, " kWh")</f>
        <v>Best plans for Dunedin assuming annual consumption of 9916 kWh</v>
      </c>
      <c r="E43" s="5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76"/>
      <c r="Z43" s="32"/>
      <c r="AA43" s="32"/>
      <c r="AB43" s="32"/>
      <c r="AC43" s="32"/>
    </row>
    <row r="44" spans="1:29" ht="15" customHeight="1" x14ac:dyDescent="0.3">
      <c r="A44" s="86" t="s">
        <v>93</v>
      </c>
      <c r="B44" s="86"/>
      <c r="C44" s="86"/>
      <c r="D44" s="5" t="s">
        <v>117</v>
      </c>
      <c r="E44" s="5" t="str">
        <f>E1</f>
        <v>Contact Basic Plan (Standard)</v>
      </c>
      <c r="F44" s="5" t="str">
        <f t="shared" ref="F44:I44" si="44">F1</f>
        <v>Ecotricity ecoSAVER (Standard)</v>
      </c>
      <c r="G44" s="5" t="str">
        <f t="shared" si="44"/>
        <v>Ecotricity ecoWHOLESALE (Standard)</v>
      </c>
      <c r="H44" s="5" t="str">
        <f t="shared" si="44"/>
        <v>Electric Kiwi - Kiwi (Standard)</v>
      </c>
      <c r="I44" s="5" t="str">
        <f t="shared" si="44"/>
        <v>Electric Kiwi - MoveMaster (Standard)</v>
      </c>
      <c r="J44" s="5" t="str">
        <f>J1</f>
        <v>Flick Energy Flat (Standard)</v>
      </c>
      <c r="K44" s="5" t="str">
        <f>K1</f>
        <v>Flick Energy Off Peak (Standard)</v>
      </c>
      <c r="L44" s="5" t="str">
        <f>L1</f>
        <v>Frank Energy (Standard)</v>
      </c>
      <c r="M44" s="5" t="str">
        <f t="shared" ref="M44:Z44" si="45">M1</f>
        <v>Genesis Energy Basic (Standard)</v>
      </c>
      <c r="N44" s="5" t="str">
        <f t="shared" si="45"/>
        <v>Genesis Energy Plus (Standard)</v>
      </c>
      <c r="O44" s="5" t="str">
        <f t="shared" si="45"/>
        <v>Globug (Standard)</v>
      </c>
      <c r="P44" s="5" t="str">
        <f t="shared" si="45"/>
        <v>Mercury Open Term (Standard)</v>
      </c>
      <c r="Q44" s="5" t="str">
        <f t="shared" si="45"/>
        <v>Mercury 1 Year Fixed (Standard)</v>
      </c>
      <c r="R44" s="5" t="str">
        <f t="shared" si="45"/>
        <v>Meridian 2- year contract (Standard)</v>
      </c>
      <c r="S44" s="5" t="str">
        <f t="shared" si="45"/>
        <v>Meridian No Fixed Term (Standard)</v>
      </c>
      <c r="T44" s="5" t="str">
        <f t="shared" si="45"/>
        <v>Nova Energy (Standard)</v>
      </c>
      <c r="U44" s="5" t="str">
        <f t="shared" si="45"/>
        <v>Octopus Fixed (Standard)</v>
      </c>
      <c r="V44" s="5" t="str">
        <f t="shared" si="45"/>
        <v>Octopus Flexi (Standard)</v>
      </c>
      <c r="W44" s="5" t="str">
        <f t="shared" si="45"/>
        <v>Powershop (Standard)</v>
      </c>
      <c r="X44" s="5" t="str">
        <f t="shared" si="45"/>
        <v>Slingshot (Standard)</v>
      </c>
      <c r="Y44" s="76"/>
      <c r="Z44" s="5" t="str">
        <f t="shared" si="45"/>
        <v>Contact Broadband Bundle (Standard)</v>
      </c>
      <c r="AA44" s="5" t="str">
        <f>AA1</f>
        <v>Mercury Broadband Bundle (Standard)</v>
      </c>
      <c r="AB44" s="5" t="str">
        <f>AB1</f>
        <v>2degrees Bundle (Standard)</v>
      </c>
      <c r="AC44" s="5" t="str">
        <f>AC1</f>
        <v>Electric Kiwi - Prepay 300 (Standard)</v>
      </c>
    </row>
    <row r="45" spans="1:29" x14ac:dyDescent="0.3">
      <c r="A45" s="86"/>
      <c r="B45" s="86"/>
      <c r="C45" s="86"/>
      <c r="D45" s="5" t="s">
        <v>76</v>
      </c>
      <c r="E45" s="6">
        <f>E23</f>
        <v>2826.8306400000001</v>
      </c>
      <c r="F45" s="6">
        <f t="shared" ref="F45:Z45" si="46">F23</f>
        <v>3199.2772437999997</v>
      </c>
      <c r="G45" s="6">
        <f t="shared" si="46"/>
        <v>2949.7138347999999</v>
      </c>
      <c r="H45" s="6">
        <f t="shared" si="46"/>
        <v>3538.8236999999999</v>
      </c>
      <c r="I45" s="6">
        <f t="shared" si="46"/>
        <v>3364.5797480000001</v>
      </c>
      <c r="J45" s="6">
        <f>J23</f>
        <v>2823.3953599999995</v>
      </c>
      <c r="K45" s="6">
        <f>K23</f>
        <v>2823.0418546000001</v>
      </c>
      <c r="L45" s="6">
        <f>L23</f>
        <v>2783.4047999999998</v>
      </c>
      <c r="M45" s="6">
        <f t="shared" ref="M45:V45" si="47">M23</f>
        <v>2785.0814999999993</v>
      </c>
      <c r="N45" s="6">
        <f t="shared" si="47"/>
        <v>2886.90029</v>
      </c>
      <c r="O45" s="6">
        <f t="shared" si="47"/>
        <v>2890.7602999999999</v>
      </c>
      <c r="P45" s="6">
        <f t="shared" si="47"/>
        <v>3400.8425600000005</v>
      </c>
      <c r="Q45" s="6">
        <f t="shared" si="47"/>
        <v>3200.8425600000005</v>
      </c>
      <c r="R45" s="6">
        <f t="shared" si="47"/>
        <v>2940.9434799999999</v>
      </c>
      <c r="S45" s="6">
        <f t="shared" si="47"/>
        <v>3028.2894499999993</v>
      </c>
      <c r="T45" s="6">
        <f t="shared" si="47"/>
        <v>3157.3310259999998</v>
      </c>
      <c r="U45" s="6">
        <f t="shared" si="47"/>
        <v>3101.8611439999995</v>
      </c>
      <c r="V45" s="6">
        <f t="shared" si="47"/>
        <v>3263.1052199999995</v>
      </c>
      <c r="W45" s="6">
        <f t="shared" si="46"/>
        <v>2618.5143999999996</v>
      </c>
      <c r="X45" s="6">
        <f t="shared" si="46"/>
        <v>4176.2322449999992</v>
      </c>
      <c r="Y45" s="78"/>
      <c r="Z45" s="6">
        <f t="shared" si="46"/>
        <v>2649.0921599999997</v>
      </c>
      <c r="AA45" s="6">
        <f>AA23</f>
        <v>3400.8425600000005</v>
      </c>
      <c r="AB45" s="6">
        <f>AB23</f>
        <v>4176.3581699999995</v>
      </c>
      <c r="AC45" s="6">
        <f>AC23</f>
        <v>2786.9270200000001</v>
      </c>
    </row>
    <row r="46" spans="1:29" x14ac:dyDescent="0.3">
      <c r="A46" s="86"/>
      <c r="B46" s="86"/>
      <c r="C46" s="86"/>
      <c r="D46" s="5" t="s">
        <v>77</v>
      </c>
      <c r="E46" s="5" t="str">
        <f>E2</f>
        <v>Open</v>
      </c>
      <c r="F46" s="5" t="str">
        <f t="shared" ref="F46:Z46" si="48">F2</f>
        <v>Open (prices fixed for 12 months)</v>
      </c>
      <c r="G46" s="5" t="str">
        <f t="shared" si="48"/>
        <v>Open</v>
      </c>
      <c r="H46" s="5" t="str">
        <f t="shared" si="48"/>
        <v>Open</v>
      </c>
      <c r="I46" s="5" t="str">
        <f t="shared" si="48"/>
        <v>Open</v>
      </c>
      <c r="J46" s="5" t="str">
        <f>J2</f>
        <v>Open</v>
      </c>
      <c r="K46" s="5" t="str">
        <f>K2</f>
        <v>Open</v>
      </c>
      <c r="L46" s="5" t="str">
        <f>L2</f>
        <v>Open</v>
      </c>
      <c r="M46" s="5" t="str">
        <f t="shared" ref="M46:V46" si="49">M2</f>
        <v>Fixed (12 months)</v>
      </c>
      <c r="N46" s="5" t="str">
        <f t="shared" si="49"/>
        <v>Open or Fixed</v>
      </c>
      <c r="O46" s="5" t="str">
        <f t="shared" si="49"/>
        <v>Open</v>
      </c>
      <c r="P46" s="5" t="str">
        <f t="shared" si="49"/>
        <v>Open</v>
      </c>
      <c r="Q46" s="5" t="str">
        <f t="shared" si="49"/>
        <v>Fixed (12 months)</v>
      </c>
      <c r="R46" s="5" t="str">
        <f t="shared" si="49"/>
        <v>Fixed (24 months)</v>
      </c>
      <c r="S46" s="5" t="str">
        <f t="shared" si="49"/>
        <v>Open</v>
      </c>
      <c r="T46" s="5" t="str">
        <f t="shared" si="49"/>
        <v>Open</v>
      </c>
      <c r="U46" s="5" t="str">
        <f t="shared" si="49"/>
        <v>Open (prices fixed for 12 months)</v>
      </c>
      <c r="V46" s="5" t="str">
        <f t="shared" si="49"/>
        <v>Open</v>
      </c>
      <c r="W46" s="5" t="str">
        <f t="shared" si="48"/>
        <v>Open</v>
      </c>
      <c r="X46" s="5" t="str">
        <f t="shared" si="48"/>
        <v>Fixed 12 months</v>
      </c>
      <c r="Y46" s="76"/>
      <c r="Z46" s="5" t="str">
        <f t="shared" si="48"/>
        <v>Open</v>
      </c>
      <c r="AA46" s="5" t="str">
        <f>AA2</f>
        <v>Fixed (12 months)</v>
      </c>
      <c r="AB46" s="5" t="str">
        <f>AB2</f>
        <v>Open / Fixed</v>
      </c>
      <c r="AC46" s="5" t="str">
        <f>AC2</f>
        <v>Open</v>
      </c>
    </row>
    <row r="47" spans="1:29" x14ac:dyDescent="0.3">
      <c r="A47" s="86"/>
      <c r="B47" s="86"/>
      <c r="C47" s="86"/>
      <c r="D47" s="5" t="s">
        <v>118</v>
      </c>
      <c r="E47" s="5" t="str">
        <f>E18</f>
        <v>.</v>
      </c>
      <c r="F47" s="5" t="str">
        <f t="shared" ref="F47:Z47" si="50">F18</f>
        <v>.</v>
      </c>
      <c r="G47" s="5" t="str">
        <f t="shared" si="50"/>
        <v>.</v>
      </c>
      <c r="H47" s="5" t="str">
        <f t="shared" si="50"/>
        <v>.</v>
      </c>
      <c r="I47" s="5" t="str">
        <f t="shared" si="50"/>
        <v>.</v>
      </c>
      <c r="J47" s="5" t="str">
        <f t="shared" si="50"/>
        <v>.</v>
      </c>
      <c r="K47" s="5" t="str">
        <f t="shared" si="50"/>
        <v>.</v>
      </c>
      <c r="L47" s="5" t="str">
        <f t="shared" si="50"/>
        <v>.</v>
      </c>
      <c r="M47" s="5" t="str">
        <f t="shared" si="50"/>
        <v>.</v>
      </c>
      <c r="N47" s="5" t="str">
        <f t="shared" si="50"/>
        <v>DISC-03</v>
      </c>
      <c r="O47" s="5" t="str">
        <f t="shared" si="50"/>
        <v>.</v>
      </c>
      <c r="P47" s="5" t="str">
        <f t="shared" si="50"/>
        <v>.</v>
      </c>
      <c r="Q47" s="5" t="str">
        <f t="shared" si="50"/>
        <v>DISC-04</v>
      </c>
      <c r="R47" s="5" t="str">
        <f t="shared" si="50"/>
        <v>DISC-07</v>
      </c>
      <c r="S47" s="5" t="str">
        <f t="shared" si="50"/>
        <v>DISC-10</v>
      </c>
      <c r="T47" s="5" t="str">
        <f t="shared" si="50"/>
        <v>.</v>
      </c>
      <c r="U47" s="5" t="str">
        <f t="shared" si="50"/>
        <v>.</v>
      </c>
      <c r="V47" s="5" t="str">
        <f t="shared" si="50"/>
        <v>.</v>
      </c>
      <c r="W47" s="5" t="str">
        <f t="shared" si="50"/>
        <v>DISC-08</v>
      </c>
      <c r="X47" s="5" t="str">
        <f t="shared" si="50"/>
        <v>BUND-02</v>
      </c>
      <c r="Y47" s="76"/>
      <c r="Z47" s="5" t="str">
        <f t="shared" si="50"/>
        <v>BUND-05</v>
      </c>
      <c r="AA47" s="5" t="str">
        <f>AA18</f>
        <v>BUND-04</v>
      </c>
      <c r="AB47" s="5" t="str">
        <f>AB18</f>
        <v>BUND-06</v>
      </c>
      <c r="AC47" s="5" t="str">
        <f>AC18</f>
        <v>BUND-07</v>
      </c>
    </row>
    <row r="48" spans="1:29" x14ac:dyDescent="0.3">
      <c r="A48" s="98" t="s">
        <v>188</v>
      </c>
      <c r="B48" s="98"/>
      <c r="C48" s="98"/>
      <c r="D48" s="72" t="s">
        <v>195</v>
      </c>
      <c r="E48" s="29">
        <f>VLOOKUP(E1,'Plans terms &amp; discounts'!$A:$G,6,FALSE)</f>
        <v>0</v>
      </c>
      <c r="F48" s="29">
        <f>VLOOKUP(F1,'Plans terms &amp; discounts'!$A:$G,6,FALSE)</f>
        <v>0</v>
      </c>
      <c r="G48" s="29">
        <f>VLOOKUP(G1,'Plans terms &amp; discounts'!$A:$G,6,FALSE)</f>
        <v>0</v>
      </c>
      <c r="H48" s="29">
        <f>VLOOKUP(H1,'Plans terms &amp; discounts'!$A:$G,6,FALSE)</f>
        <v>0</v>
      </c>
      <c r="I48" s="29">
        <f>VLOOKUP(I1,'Plans terms &amp; discounts'!$A:$G,6,FALSE)</f>
        <v>0</v>
      </c>
      <c r="J48" s="29">
        <f>VLOOKUP(J1,'Plans terms &amp; discounts'!$A:$G,6,FALSE)</f>
        <v>0</v>
      </c>
      <c r="K48" s="29">
        <f>VLOOKUP(K1,'Plans terms &amp; discounts'!$A:$G,6,FALSE)</f>
        <v>0</v>
      </c>
      <c r="L48" s="29">
        <f>VLOOKUP(L1,'Plans terms &amp; discounts'!$A:$G,6,FALSE)</f>
        <v>0</v>
      </c>
      <c r="M48" s="29">
        <f>VLOOKUP(M1,'Plans terms &amp; discounts'!$A:$G,6,FALSE)</f>
        <v>0.02</v>
      </c>
      <c r="N48" s="29">
        <f>VLOOKUP(N1,'Plans terms &amp; discounts'!$A:$G,6,FALSE)</f>
        <v>0.03</v>
      </c>
      <c r="O48" s="29">
        <f>VLOOKUP(O1,'Plans terms &amp; discounts'!$A:$G,6,FALSE)</f>
        <v>0</v>
      </c>
      <c r="P48" s="29">
        <f>VLOOKUP(P1,'Plans terms &amp; discounts'!$A:$G,6,FALSE)</f>
        <v>0</v>
      </c>
      <c r="Q48" s="29">
        <f>VLOOKUP(Q1,'Plans terms &amp; discounts'!$A:$G,6,FALSE)</f>
        <v>0</v>
      </c>
      <c r="R48" s="29">
        <f>VLOOKUP(R1,'Plans terms &amp; discounts'!$A:$G,6,FALSE)</f>
        <v>0</v>
      </c>
      <c r="S48" s="29">
        <f>VLOOKUP(S1,'Plans terms &amp; discounts'!$A:$G,6,FALSE)</f>
        <v>0</v>
      </c>
      <c r="T48" s="29">
        <f>VLOOKUP(T1,'Plans terms &amp; discounts'!$A:$G,6,FALSE)</f>
        <v>0</v>
      </c>
      <c r="U48" s="29">
        <f>VLOOKUP(U1,'Plans terms &amp; discounts'!$A:$G,6,FALSE)</f>
        <v>0</v>
      </c>
      <c r="V48" s="29">
        <f>VLOOKUP(V1,'Plans terms &amp; discounts'!$A:$G,6,FALSE)</f>
        <v>0</v>
      </c>
      <c r="W48" s="29">
        <f>VLOOKUP(W1,'Plans terms &amp; discounts'!$A:$G,6,FALSE)</f>
        <v>0</v>
      </c>
      <c r="X48" s="29">
        <f>VLOOKUP(X1,'Plans terms &amp; discounts'!$A:$G,6,FALSE)</f>
        <v>0</v>
      </c>
      <c r="Y48" s="79"/>
      <c r="Z48" s="29">
        <f>VLOOKUP(Z1,'Plans terms &amp; discounts'!$A:$G,6,FALSE)</f>
        <v>0</v>
      </c>
      <c r="AA48" s="29">
        <f>VLOOKUP(AA1,'Plans terms &amp; discounts'!$A:$G,6,FALSE)</f>
        <v>0</v>
      </c>
      <c r="AB48" s="29">
        <f>VLOOKUP(AB1,'Plans terms &amp; discounts'!$A:$G,6,FALSE)</f>
        <v>0</v>
      </c>
      <c r="AC48" s="29">
        <f>VLOOKUP(AC1,'Plans terms &amp; discounts'!$A:$G,6,FALSE)</f>
        <v>0</v>
      </c>
    </row>
    <row r="49" spans="1:29" x14ac:dyDescent="0.3">
      <c r="A49" s="98"/>
      <c r="B49" s="98"/>
      <c r="C49" s="98"/>
      <c r="D49" s="11" t="s">
        <v>196</v>
      </c>
      <c r="E49" s="11">
        <f>VLOOKUP(E1,'Plans terms &amp; discounts'!$A:$G,7,FALSE)</f>
        <v>0</v>
      </c>
      <c r="F49" s="11">
        <f>VLOOKUP(F1,'Plans terms &amp; discounts'!$A:$G,7,FALSE)</f>
        <v>0</v>
      </c>
      <c r="G49" s="11">
        <f>VLOOKUP(G1,'Plans terms &amp; discounts'!$A:$G,7,FALSE)</f>
        <v>0</v>
      </c>
      <c r="H49" s="11">
        <f>VLOOKUP(H1,'Plans terms &amp; discounts'!$A:$G,7,FALSE)</f>
        <v>0</v>
      </c>
      <c r="I49" s="11">
        <f>VLOOKUP(I1,'Plans terms &amp; discounts'!$A:$G,7,FALSE)</f>
        <v>0</v>
      </c>
      <c r="J49" s="11">
        <f>VLOOKUP(J1,'Plans terms &amp; discounts'!$A:$G,7,FALSE)</f>
        <v>50</v>
      </c>
      <c r="K49" s="11">
        <f>VLOOKUP(K1,'Plans terms &amp; discounts'!$A:$G,7,FALSE)</f>
        <v>50</v>
      </c>
      <c r="L49" s="11">
        <f>VLOOKUP(L1,'Plans terms &amp; discounts'!$A:$G,7,FALSE)</f>
        <v>0</v>
      </c>
      <c r="M49" s="11">
        <f>VLOOKUP(M1,'Plans terms &amp; discounts'!$A:$G,7,FALSE)</f>
        <v>100</v>
      </c>
      <c r="N49" s="11">
        <f>VLOOKUP(N1,'Plans terms &amp; discounts'!$A:$G,7,FALSE)</f>
        <v>0</v>
      </c>
      <c r="O49" s="11">
        <f>VLOOKUP(O1,'Plans terms &amp; discounts'!$A:$G,7,FALSE)</f>
        <v>0</v>
      </c>
      <c r="P49" s="11">
        <f>VLOOKUP(P1,'Plans terms &amp; discounts'!$A:$G,7,FALSE)</f>
        <v>0</v>
      </c>
      <c r="Q49" s="11">
        <f>VLOOKUP(Q1,'Plans terms &amp; discounts'!$A:$G,7,FALSE)</f>
        <v>0</v>
      </c>
      <c r="R49" s="11">
        <f>VLOOKUP(R1,'Plans terms &amp; discounts'!$A:$G,7,FALSE)</f>
        <v>0</v>
      </c>
      <c r="S49" s="11">
        <f>VLOOKUP(S1,'Plans terms &amp; discounts'!$A:$G,7,FALSE)</f>
        <v>0</v>
      </c>
      <c r="T49" s="11">
        <f>VLOOKUP(T1,'Plans terms &amp; discounts'!$A:$G,7,FALSE)</f>
        <v>0</v>
      </c>
      <c r="U49" s="11">
        <f>VLOOKUP(U1,'Plans terms &amp; discounts'!$A:$G,7,FALSE)</f>
        <v>0</v>
      </c>
      <c r="V49" s="11">
        <f>VLOOKUP(V1,'Plans terms &amp; discounts'!$A:$G,7,FALSE)</f>
        <v>0</v>
      </c>
      <c r="W49" s="11">
        <f>VLOOKUP(W1,'Plans terms &amp; discounts'!$A:$G,7,FALSE)</f>
        <v>0</v>
      </c>
      <c r="X49" s="11">
        <f>VLOOKUP(X1,'Plans terms &amp; discounts'!$A:$G,7,FALSE)</f>
        <v>0</v>
      </c>
      <c r="Y49" s="78"/>
      <c r="Z49" s="11">
        <f>VLOOKUP(Z1,'Plans terms &amp; discounts'!$A:$G,7,FALSE)</f>
        <v>0</v>
      </c>
      <c r="AA49" s="11">
        <f>VLOOKUP(AA1,'Plans terms &amp; discounts'!$A:$G,7,FALSE)</f>
        <v>0</v>
      </c>
      <c r="AB49" s="11">
        <f>VLOOKUP(AB1,'Plans terms &amp; discounts'!$A:$G,7,FALSE)</f>
        <v>0</v>
      </c>
      <c r="AC49" s="11">
        <f>VLOOKUP(AC1,'Plans terms &amp; discounts'!$A:$G,7,FALSE)</f>
        <v>0</v>
      </c>
    </row>
    <row r="50" spans="1:29" x14ac:dyDescent="0.3">
      <c r="A50" s="98"/>
      <c r="B50" s="98"/>
      <c r="C50" s="98"/>
      <c r="D50" s="11" t="s">
        <v>197</v>
      </c>
      <c r="E50" s="11">
        <f t="shared" ref="E50:L50" si="51">E45-(E45*E48)-E49</f>
        <v>2826.8306400000001</v>
      </c>
      <c r="F50" s="11">
        <f t="shared" si="51"/>
        <v>3199.2772437999997</v>
      </c>
      <c r="G50" s="11">
        <f t="shared" si="51"/>
        <v>2949.7138347999999</v>
      </c>
      <c r="H50" s="11">
        <f t="shared" si="51"/>
        <v>3538.8236999999999</v>
      </c>
      <c r="I50" s="11">
        <f t="shared" si="51"/>
        <v>3364.5797480000001</v>
      </c>
      <c r="J50" s="11">
        <f t="shared" si="51"/>
        <v>2773.3953599999995</v>
      </c>
      <c r="K50" s="11">
        <f t="shared" si="51"/>
        <v>2773.0418546000001</v>
      </c>
      <c r="L50" s="11">
        <f t="shared" si="51"/>
        <v>2783.4047999999998</v>
      </c>
      <c r="M50" s="11">
        <f>M45-(M45*M48)-M49</f>
        <v>2629.3798699999993</v>
      </c>
      <c r="N50" s="11">
        <f>N45-(N45*N48)-N49</f>
        <v>2800.2932813000002</v>
      </c>
      <c r="O50" s="11">
        <f t="shared" ref="O50:AB50" si="52">O45-(O45*O48)-O49</f>
        <v>2890.7602999999999</v>
      </c>
      <c r="P50" s="11">
        <f t="shared" si="52"/>
        <v>3400.8425600000005</v>
      </c>
      <c r="Q50" s="11">
        <f t="shared" si="52"/>
        <v>3200.8425600000005</v>
      </c>
      <c r="R50" s="11">
        <f t="shared" si="52"/>
        <v>2940.9434799999999</v>
      </c>
      <c r="S50" s="11">
        <f t="shared" si="52"/>
        <v>3028.2894499999993</v>
      </c>
      <c r="T50" s="11">
        <f t="shared" si="52"/>
        <v>3157.3310259999998</v>
      </c>
      <c r="U50" s="11">
        <f t="shared" si="52"/>
        <v>3101.8611439999995</v>
      </c>
      <c r="V50" s="11">
        <f t="shared" si="52"/>
        <v>3263.1052199999995</v>
      </c>
      <c r="W50" s="11">
        <f t="shared" si="52"/>
        <v>2618.5143999999996</v>
      </c>
      <c r="X50" s="11">
        <f t="shared" si="52"/>
        <v>4176.2322449999992</v>
      </c>
      <c r="Y50" s="78"/>
      <c r="Z50" s="11">
        <f t="shared" si="52"/>
        <v>2649.0921599999997</v>
      </c>
      <c r="AA50" s="11">
        <f t="shared" si="52"/>
        <v>3400.8425600000005</v>
      </c>
      <c r="AB50" s="11">
        <f t="shared" si="52"/>
        <v>4176.3581699999995</v>
      </c>
      <c r="AC50" s="11">
        <f>AC45-(AC45*AC48)-AC49</f>
        <v>2786.9270200000001</v>
      </c>
    </row>
    <row r="51" spans="1:29" x14ac:dyDescent="0.3">
      <c r="Y51" s="76"/>
    </row>
    <row r="52" spans="1:29" x14ac:dyDescent="0.3">
      <c r="Y52" s="76"/>
    </row>
    <row r="53" spans="1:29" x14ac:dyDescent="0.3">
      <c r="J53" s="41">
        <f>J39/1.15</f>
        <v>2455.1263999999996</v>
      </c>
      <c r="K53" s="41">
        <f>K39/1.15</f>
        <v>2454.8190040000004</v>
      </c>
      <c r="Y53" s="76"/>
    </row>
    <row r="54" spans="1:29" x14ac:dyDescent="0.3">
      <c r="Y54" s="76"/>
    </row>
    <row r="55" spans="1:29" x14ac:dyDescent="0.3">
      <c r="Y55" s="76"/>
    </row>
    <row r="56" spans="1:29" x14ac:dyDescent="0.3">
      <c r="Y56" s="76"/>
    </row>
    <row r="57" spans="1:29" x14ac:dyDescent="0.3">
      <c r="Y57" s="76"/>
    </row>
    <row r="58" spans="1:29" x14ac:dyDescent="0.3">
      <c r="Y58" s="76"/>
    </row>
    <row r="59" spans="1:29" x14ac:dyDescent="0.3">
      <c r="Y59" s="76"/>
    </row>
    <row r="60" spans="1:29" x14ac:dyDescent="0.3">
      <c r="Y60" s="76"/>
    </row>
    <row r="61" spans="1:29" x14ac:dyDescent="0.3">
      <c r="A61" s="4"/>
      <c r="B61" s="45" t="str">
        <f>B1</f>
        <v>Dunedin</v>
      </c>
      <c r="C61" s="45"/>
      <c r="D61" s="4"/>
      <c r="E61" s="47" t="s">
        <v>44</v>
      </c>
      <c r="F61" s="40" t="s">
        <v>207</v>
      </c>
      <c r="G61" s="40" t="s">
        <v>208</v>
      </c>
      <c r="H61" s="47" t="s">
        <v>48</v>
      </c>
      <c r="I61" s="47" t="s">
        <v>50</v>
      </c>
      <c r="J61" s="47" t="s">
        <v>52</v>
      </c>
      <c r="K61" s="47" t="s">
        <v>53</v>
      </c>
      <c r="L61" s="47" t="s">
        <v>54</v>
      </c>
      <c r="M61" s="47" t="s">
        <v>55</v>
      </c>
      <c r="N61" s="47" t="s">
        <v>56</v>
      </c>
      <c r="O61" s="47" t="s">
        <v>57</v>
      </c>
      <c r="P61" t="s">
        <v>169</v>
      </c>
      <c r="Q61" t="s">
        <v>171</v>
      </c>
      <c r="R61" s="47" t="s">
        <v>111</v>
      </c>
      <c r="S61" s="47" t="s">
        <v>112</v>
      </c>
      <c r="T61" s="47" t="s">
        <v>59</v>
      </c>
      <c r="U61" s="47" t="s">
        <v>72</v>
      </c>
      <c r="V61" s="47" t="s">
        <v>106</v>
      </c>
      <c r="W61" s="47" t="s">
        <v>60</v>
      </c>
      <c r="X61" s="47" t="s">
        <v>73</v>
      </c>
      <c r="Y61" s="76"/>
      <c r="Z61" s="60" t="s">
        <v>179</v>
      </c>
      <c r="AA61" t="s">
        <v>177</v>
      </c>
      <c r="AB61" s="47" t="s">
        <v>185</v>
      </c>
      <c r="AC61" s="47" t="s">
        <v>189</v>
      </c>
    </row>
    <row r="62" spans="1:29" ht="15.6" x14ac:dyDescent="0.3">
      <c r="A62" s="87" t="s">
        <v>84</v>
      </c>
      <c r="B62" s="88" t="s">
        <v>92</v>
      </c>
      <c r="C62" s="88"/>
      <c r="D62" s="1" t="s">
        <v>94</v>
      </c>
      <c r="E62" s="30" t="str">
        <f>VLOOKUP(E61,'Plans terms &amp; discounts'!$A:$B,2,FALSE)</f>
        <v>Open</v>
      </c>
      <c r="F62" s="30" t="str">
        <f>VLOOKUP(F61,'Plans terms &amp; discounts'!$A:$B,2,FALSE)</f>
        <v>Open (prices fixed for 12 months)</v>
      </c>
      <c r="G62" s="30" t="str">
        <f>VLOOKUP(G61,'Plans terms &amp; discounts'!$A:$B,2,FALSE)</f>
        <v>Open</v>
      </c>
      <c r="H62" s="30" t="str">
        <f>VLOOKUP(H61,'Plans terms &amp; discounts'!$A:$B,2,FALSE)</f>
        <v>Open</v>
      </c>
      <c r="I62" s="30" t="str">
        <f>VLOOKUP(I61,'Plans terms &amp; discounts'!$A:$B,2,FALSE)</f>
        <v>Open</v>
      </c>
      <c r="J62" s="30" t="str">
        <f>VLOOKUP(J61,'Plans terms &amp; discounts'!$A:$B,2,FALSE)</f>
        <v>Open</v>
      </c>
      <c r="K62" s="30" t="str">
        <f>VLOOKUP(K61,'Plans terms &amp; discounts'!$A:$B,2,FALSE)</f>
        <v>Open</v>
      </c>
      <c r="L62" s="30" t="str">
        <f>VLOOKUP(L61,'Plans terms &amp; discounts'!$A:$B,2,FALSE)</f>
        <v>Open</v>
      </c>
      <c r="M62" s="30" t="str">
        <f>VLOOKUP(M61,'Plans terms &amp; discounts'!$A:$B,2,FALSE)</f>
        <v>Fixed (12 months)</v>
      </c>
      <c r="N62" s="30" t="str">
        <f>VLOOKUP(N61,'Plans terms &amp; discounts'!$A:$B,2,FALSE)</f>
        <v>Open or Fixed</v>
      </c>
      <c r="O62" s="30" t="str">
        <f>VLOOKUP(O61,'Plans terms &amp; discounts'!$A:$B,2,FALSE)</f>
        <v>Open</v>
      </c>
      <c r="P62" s="30" t="str">
        <f>VLOOKUP(P61,'Plans terms &amp; discounts'!$A:$B,2,FALSE)</f>
        <v>Open</v>
      </c>
      <c r="Q62" s="30" t="str">
        <f>VLOOKUP(Q61,'Plans terms &amp; discounts'!$A:$B,2,FALSE)</f>
        <v>Fixed (12 months)</v>
      </c>
      <c r="R62" s="30" t="str">
        <f>VLOOKUP(R61,'Plans terms &amp; discounts'!$A:$B,2,FALSE)</f>
        <v>Fixed (24 months)</v>
      </c>
      <c r="S62" s="30" t="str">
        <f>VLOOKUP(S61,'Plans terms &amp; discounts'!$A:$B,2,FALSE)</f>
        <v>Open</v>
      </c>
      <c r="T62" s="30" t="str">
        <f>VLOOKUP(T61,'Plans terms &amp; discounts'!$A:$B,2,FALSE)</f>
        <v>Open</v>
      </c>
      <c r="U62" s="30" t="str">
        <f>VLOOKUP(U61,'Plans terms &amp; discounts'!$A:$B,2,FALSE)</f>
        <v>Open (prices fixed for 12 months)</v>
      </c>
      <c r="V62" s="30" t="str">
        <f>VLOOKUP(V61,'Plans terms &amp; discounts'!$A:$B,2,FALSE)</f>
        <v>Open</v>
      </c>
      <c r="W62" s="30" t="str">
        <f>VLOOKUP(W61,'Plans terms &amp; discounts'!$A:$B,2,FALSE)</f>
        <v>Open</v>
      </c>
      <c r="X62" s="30" t="str">
        <f>VLOOKUP(X61,'Plans terms &amp; discounts'!$A:$B,2,FALSE)</f>
        <v>Fixed 12 months</v>
      </c>
      <c r="Y62" s="76"/>
      <c r="Z62" s="30" t="str">
        <f>VLOOKUP(Z61,'Plans terms &amp; discounts'!$A:$B,2,FALSE)</f>
        <v>Open</v>
      </c>
      <c r="AA62" s="30" t="str">
        <f>VLOOKUP(AA61,'Plans terms &amp; discounts'!$A:$B,2,FALSE)</f>
        <v>Fixed (12 months)</v>
      </c>
      <c r="AB62" s="30" t="str">
        <f>VLOOKUP(AB61,'Plans terms &amp; discounts'!$A:$B,2,FALSE)</f>
        <v>Open / Fixed</v>
      </c>
      <c r="AC62" s="30" t="str">
        <f>VLOOKUP(AC61,'Plans terms &amp; discounts'!$A:$B,2,FALSE)</f>
        <v>Open</v>
      </c>
    </row>
    <row r="63" spans="1:29" ht="15.6" x14ac:dyDescent="0.3">
      <c r="A63" s="87"/>
      <c r="B63" s="88"/>
      <c r="C63" s="88"/>
      <c r="D63" s="1" t="s">
        <v>3</v>
      </c>
      <c r="E63" s="30" t="s">
        <v>96</v>
      </c>
      <c r="F63" s="30" t="s">
        <v>96</v>
      </c>
      <c r="G63" s="30" t="s">
        <v>4</v>
      </c>
      <c r="H63" s="30" t="s">
        <v>96</v>
      </c>
      <c r="I63" s="30" t="s">
        <v>95</v>
      </c>
      <c r="J63" s="30" t="s">
        <v>96</v>
      </c>
      <c r="K63" s="30" t="s">
        <v>4</v>
      </c>
      <c r="L63" s="30" t="s">
        <v>96</v>
      </c>
      <c r="M63" s="30" t="s">
        <v>96</v>
      </c>
      <c r="N63" s="30" t="s">
        <v>96</v>
      </c>
      <c r="O63" s="30" t="s">
        <v>96</v>
      </c>
      <c r="P63" s="30" t="s">
        <v>96</v>
      </c>
      <c r="Q63" s="30" t="s">
        <v>96</v>
      </c>
      <c r="R63" s="30" t="s">
        <v>96</v>
      </c>
      <c r="S63" s="30" t="s">
        <v>96</v>
      </c>
      <c r="T63" s="30" t="s">
        <v>96</v>
      </c>
      <c r="U63" s="30" t="s">
        <v>95</v>
      </c>
      <c r="V63" s="30" t="s">
        <v>95</v>
      </c>
      <c r="W63" s="30" t="s">
        <v>96</v>
      </c>
      <c r="X63" s="30" t="s">
        <v>96</v>
      </c>
      <c r="Y63" s="76"/>
      <c r="Z63" s="30" t="s">
        <v>96</v>
      </c>
      <c r="AA63" s="30" t="s">
        <v>96</v>
      </c>
      <c r="AB63" s="30" t="s">
        <v>96</v>
      </c>
      <c r="AC63" s="30" t="s">
        <v>96</v>
      </c>
    </row>
    <row r="64" spans="1:29" ht="15.6" x14ac:dyDescent="0.3">
      <c r="A64" s="87"/>
      <c r="B64" s="89" t="s">
        <v>97</v>
      </c>
      <c r="C64" s="89"/>
      <c r="D64" s="26" t="s">
        <v>30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>
        <v>1.01</v>
      </c>
      <c r="P64" s="48"/>
      <c r="Q64" s="48"/>
      <c r="R64" s="48"/>
      <c r="S64" s="48"/>
      <c r="T64" s="48"/>
      <c r="U64" s="48"/>
      <c r="V64" s="48"/>
      <c r="W64" s="49">
        <v>1.0349999999999999</v>
      </c>
      <c r="X64" s="48"/>
      <c r="Y64" s="77"/>
      <c r="Z64" s="48"/>
      <c r="AA64" s="48"/>
      <c r="AB64" s="48"/>
      <c r="AC64" s="48"/>
    </row>
    <row r="65" spans="1:29" ht="15.6" x14ac:dyDescent="0.3">
      <c r="A65" s="87"/>
      <c r="B65" s="89"/>
      <c r="C65" s="89"/>
      <c r="D65" s="26" t="s">
        <v>31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48"/>
      <c r="Q65" s="48"/>
      <c r="R65" s="48"/>
      <c r="S65" s="48"/>
      <c r="T65" s="48"/>
      <c r="U65" s="48"/>
      <c r="V65" s="48"/>
      <c r="W65" s="49"/>
      <c r="X65" s="48"/>
      <c r="Y65" s="77"/>
      <c r="Z65" s="48"/>
      <c r="AA65" s="48"/>
      <c r="AB65" s="48"/>
      <c r="AC65" s="48"/>
    </row>
    <row r="66" spans="1:29" ht="15.6" x14ac:dyDescent="0.3">
      <c r="A66" s="87"/>
      <c r="B66" s="89"/>
      <c r="C66" s="89"/>
      <c r="D66" s="27" t="s">
        <v>32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>
        <v>0.25580000000000003</v>
      </c>
      <c r="P66" s="48"/>
      <c r="Q66" s="48"/>
      <c r="R66" s="48"/>
      <c r="S66" s="48"/>
      <c r="T66" s="48"/>
      <c r="U66" s="48"/>
      <c r="V66" s="48"/>
      <c r="W66" s="49">
        <v>0.2424</v>
      </c>
      <c r="X66" s="48"/>
      <c r="Y66" s="77"/>
      <c r="Z66" s="48"/>
      <c r="AA66" s="48"/>
      <c r="AB66" s="48"/>
      <c r="AC66" s="48"/>
    </row>
    <row r="67" spans="1:29" ht="15.6" x14ac:dyDescent="0.3">
      <c r="A67" s="87"/>
      <c r="B67" s="23"/>
      <c r="C67" s="25" t="s">
        <v>35</v>
      </c>
      <c r="D67" s="2" t="s">
        <v>6</v>
      </c>
      <c r="E67" s="31">
        <v>0.9</v>
      </c>
      <c r="F67" s="31">
        <v>0.9</v>
      </c>
      <c r="G67" s="31">
        <v>0.9</v>
      </c>
      <c r="H67" s="31">
        <v>0.3</v>
      </c>
      <c r="I67" s="31">
        <v>0.3</v>
      </c>
      <c r="J67" s="31">
        <v>0.9</v>
      </c>
      <c r="K67" s="31">
        <v>0.9</v>
      </c>
      <c r="L67" s="31">
        <v>0.6</v>
      </c>
      <c r="M67" s="31">
        <v>0.6</v>
      </c>
      <c r="N67" s="31">
        <v>0.6</v>
      </c>
      <c r="O67" s="31">
        <f>O64/O86</f>
        <v>0.87826086956521743</v>
      </c>
      <c r="P67" s="31">
        <v>0.9</v>
      </c>
      <c r="Q67" s="31">
        <v>0.9</v>
      </c>
      <c r="R67" s="31">
        <v>0.9</v>
      </c>
      <c r="S67" s="31">
        <v>0.9</v>
      </c>
      <c r="T67" s="31">
        <v>0.9</v>
      </c>
      <c r="U67" s="31">
        <v>0.9</v>
      </c>
      <c r="V67" s="31">
        <v>0.9</v>
      </c>
      <c r="W67" s="31">
        <f>W64/W86</f>
        <v>0.9</v>
      </c>
      <c r="X67" s="31">
        <v>0.3</v>
      </c>
      <c r="Y67" s="77"/>
      <c r="Z67" s="31">
        <v>0.9</v>
      </c>
      <c r="AA67" s="31">
        <v>0.9</v>
      </c>
      <c r="AB67" s="31">
        <v>0.3</v>
      </c>
      <c r="AC67" s="31">
        <v>0.9</v>
      </c>
    </row>
    <row r="68" spans="1:29" ht="15.6" x14ac:dyDescent="0.3">
      <c r="A68" s="87"/>
      <c r="B68" s="23"/>
      <c r="C68" s="90" t="s">
        <v>7</v>
      </c>
      <c r="D68" s="2" t="s">
        <v>8</v>
      </c>
      <c r="E68" s="31">
        <v>1.6000000000000001E-3</v>
      </c>
      <c r="F68" s="31"/>
      <c r="G68" s="31"/>
      <c r="H68" s="31"/>
      <c r="I68" s="31"/>
      <c r="J68" s="31"/>
      <c r="K68" s="31"/>
      <c r="L68" s="31"/>
      <c r="M68" s="31"/>
      <c r="N68" s="31"/>
      <c r="O68" s="31">
        <f>O65/O86</f>
        <v>0</v>
      </c>
      <c r="P68" s="31"/>
      <c r="Q68" s="31"/>
      <c r="R68" s="31"/>
      <c r="S68" s="31"/>
      <c r="T68" s="31">
        <v>1.9E-3</v>
      </c>
      <c r="U68" s="31"/>
      <c r="V68" s="31"/>
      <c r="W68" s="31">
        <f>W65/W86</f>
        <v>0</v>
      </c>
      <c r="X68" s="31"/>
      <c r="Y68" s="77"/>
      <c r="Z68" s="31">
        <v>1.4E-3</v>
      </c>
      <c r="AA68" s="31"/>
      <c r="AB68" s="31"/>
      <c r="AC68" s="31"/>
    </row>
    <row r="69" spans="1:29" ht="15.6" x14ac:dyDescent="0.3">
      <c r="A69" s="87"/>
      <c r="B69" s="23"/>
      <c r="C69" s="90"/>
      <c r="D69" s="1" t="s">
        <v>9</v>
      </c>
      <c r="E69" s="31">
        <v>0.214</v>
      </c>
      <c r="F69" s="31"/>
      <c r="G69" s="31"/>
      <c r="H69" s="31">
        <v>0.30620000000000003</v>
      </c>
      <c r="I69" s="31"/>
      <c r="J69" s="31">
        <v>0.216</v>
      </c>
      <c r="K69" s="31"/>
      <c r="L69" s="31">
        <v>0.222</v>
      </c>
      <c r="M69" s="31">
        <v>0.22</v>
      </c>
      <c r="N69" s="31">
        <v>0.26</v>
      </c>
      <c r="O69" s="31">
        <f>O66/O86</f>
        <v>0.2224347826086957</v>
      </c>
      <c r="P69" s="31">
        <v>0.26600000000000001</v>
      </c>
      <c r="Q69" s="31">
        <v>0.26600000000000001</v>
      </c>
      <c r="R69" s="31">
        <v>0.2429</v>
      </c>
      <c r="S69" s="31">
        <v>0.24349999999999999</v>
      </c>
      <c r="T69" s="31">
        <v>0.24389</v>
      </c>
      <c r="U69" s="31"/>
      <c r="V69" s="31"/>
      <c r="W69" s="31">
        <f>W66/W86</f>
        <v>0.21078260869565218</v>
      </c>
      <c r="X69" s="31">
        <v>0.35799999999999998</v>
      </c>
      <c r="Y69" s="77"/>
      <c r="Z69" s="31">
        <v>0.19800000000000001</v>
      </c>
      <c r="AA69" s="31">
        <v>0.26600000000000001</v>
      </c>
      <c r="AB69" s="31">
        <v>0.35799999999999998</v>
      </c>
      <c r="AC69" s="31">
        <v>0.2132</v>
      </c>
    </row>
    <row r="70" spans="1:29" ht="15.6" x14ac:dyDescent="0.3">
      <c r="A70" s="87"/>
      <c r="B70" s="3">
        <v>0.31</v>
      </c>
      <c r="C70" s="90"/>
      <c r="D70" s="35" t="s">
        <v>10</v>
      </c>
      <c r="E70" s="19"/>
      <c r="F70" s="19">
        <v>0.2676</v>
      </c>
      <c r="G70" s="19">
        <v>0.2402</v>
      </c>
      <c r="H70" s="19"/>
      <c r="I70" s="19"/>
      <c r="J70" s="19"/>
      <c r="K70" s="19">
        <v>0.2918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77"/>
      <c r="Z70" s="19"/>
      <c r="AA70" s="19"/>
      <c r="AB70" s="19"/>
      <c r="AC70" s="19"/>
    </row>
    <row r="71" spans="1:29" ht="15.6" x14ac:dyDescent="0.3">
      <c r="A71" s="87"/>
      <c r="B71" s="3">
        <v>0.69</v>
      </c>
      <c r="C71" s="90"/>
      <c r="D71" s="35" t="s">
        <v>11</v>
      </c>
      <c r="E71" s="19"/>
      <c r="F71" s="19">
        <v>0.2339</v>
      </c>
      <c r="G71" s="19">
        <v>0.21410000000000001</v>
      </c>
      <c r="H71" s="19"/>
      <c r="I71" s="19"/>
      <c r="J71" s="19"/>
      <c r="K71" s="19">
        <v>0.18190000000000001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77"/>
      <c r="Z71" s="19"/>
      <c r="AA71" s="19"/>
      <c r="AB71" s="19"/>
      <c r="AC71" s="19"/>
    </row>
    <row r="72" spans="1:29" x14ac:dyDescent="0.3">
      <c r="A72" s="87"/>
      <c r="B72" s="3">
        <v>0.4</v>
      </c>
      <c r="C72" s="90"/>
      <c r="D72" s="36" t="s">
        <v>12</v>
      </c>
      <c r="E72" s="31"/>
      <c r="F72" s="31"/>
      <c r="G72" s="31"/>
      <c r="H72" s="31"/>
      <c r="I72" s="31">
        <v>0.37530000000000002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>
        <v>0.29020000000000001</v>
      </c>
      <c r="V72" s="31">
        <v>0.30590000000000001</v>
      </c>
      <c r="W72" s="31"/>
      <c r="X72" s="31"/>
      <c r="Y72" s="77"/>
      <c r="Z72" s="31"/>
      <c r="AA72" s="31"/>
      <c r="AB72" s="31"/>
      <c r="AC72" s="31"/>
    </row>
    <row r="73" spans="1:29" ht="15.6" x14ac:dyDescent="0.3">
      <c r="A73" s="87"/>
      <c r="B73" s="3">
        <v>0.4</v>
      </c>
      <c r="C73" s="90"/>
      <c r="D73" s="37" t="s">
        <v>13</v>
      </c>
      <c r="E73" s="31"/>
      <c r="F73" s="31"/>
      <c r="G73" s="31"/>
      <c r="H73" s="31"/>
      <c r="I73" s="31">
        <v>0.26269999999999999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>
        <v>0.2402</v>
      </c>
      <c r="V73" s="31">
        <v>0.25590000000000002</v>
      </c>
      <c r="W73" s="31"/>
      <c r="X73" s="31"/>
      <c r="Y73" s="77"/>
      <c r="Z73" s="31"/>
      <c r="AA73" s="31"/>
      <c r="AB73" s="31"/>
      <c r="AC73" s="31"/>
    </row>
    <row r="74" spans="1:29" ht="15.6" x14ac:dyDescent="0.3">
      <c r="A74" s="87"/>
      <c r="B74" s="3">
        <v>0.2</v>
      </c>
      <c r="C74" s="90"/>
      <c r="D74" s="37" t="s">
        <v>14</v>
      </c>
      <c r="E74" s="31"/>
      <c r="F74" s="31"/>
      <c r="G74" s="31"/>
      <c r="H74" s="31"/>
      <c r="I74" s="31">
        <v>0.18770000000000001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v>0.14510000000000001</v>
      </c>
      <c r="V74" s="31">
        <v>0.153</v>
      </c>
      <c r="W74" s="31"/>
      <c r="X74" s="31"/>
      <c r="Y74" s="77"/>
      <c r="Z74" s="31"/>
      <c r="AA74" s="31"/>
      <c r="AB74" s="31"/>
      <c r="AC74" s="31"/>
    </row>
    <row r="75" spans="1:29" x14ac:dyDescent="0.3">
      <c r="A75" s="87"/>
      <c r="B75" s="24"/>
      <c r="C75" s="84" t="s">
        <v>91</v>
      </c>
      <c r="D75" s="43" t="s">
        <v>15</v>
      </c>
      <c r="E75" s="17"/>
      <c r="F75" s="17"/>
      <c r="G75" s="17"/>
      <c r="H75" s="17"/>
      <c r="I75" s="17"/>
      <c r="J75" s="17"/>
      <c r="K75" s="17"/>
      <c r="L75" s="17"/>
      <c r="M75" s="17"/>
      <c r="N75" s="17">
        <v>100</v>
      </c>
      <c r="O75" s="17"/>
      <c r="P75" s="17"/>
      <c r="Q75" s="17">
        <v>200</v>
      </c>
      <c r="R75" s="17">
        <v>200</v>
      </c>
      <c r="S75" s="17">
        <v>120</v>
      </c>
      <c r="T75" s="17"/>
      <c r="U75" s="17"/>
      <c r="V75" s="17"/>
      <c r="W75" s="17">
        <v>150</v>
      </c>
      <c r="X75" s="17"/>
      <c r="Y75" s="78"/>
      <c r="Z75" s="17"/>
      <c r="AA75" s="17"/>
      <c r="AB75" s="17"/>
      <c r="AC75" s="17"/>
    </row>
    <row r="76" spans="1:29" x14ac:dyDescent="0.3">
      <c r="A76" s="87"/>
      <c r="B76" s="24"/>
      <c r="C76" s="84"/>
      <c r="D76" s="3" t="s">
        <v>16</v>
      </c>
      <c r="E76" s="50"/>
      <c r="F76" s="50"/>
      <c r="G76" s="50"/>
      <c r="H76" s="50"/>
      <c r="I76" s="50"/>
      <c r="J76" s="50"/>
      <c r="K76" s="48"/>
      <c r="L76" s="48"/>
      <c r="M76" s="48"/>
      <c r="N76" s="50">
        <v>0.06</v>
      </c>
      <c r="O76" s="50"/>
      <c r="P76" s="51"/>
      <c r="Q76" s="51"/>
      <c r="R76" s="50"/>
      <c r="S76" s="50"/>
      <c r="T76" s="50"/>
      <c r="U76" s="16"/>
      <c r="V76" s="16"/>
      <c r="W76" s="50"/>
      <c r="X76" s="50"/>
      <c r="Y76" s="79"/>
      <c r="Z76" s="50"/>
      <c r="AA76" s="50"/>
      <c r="AB76" s="50"/>
      <c r="AC76" s="50"/>
    </row>
    <row r="77" spans="1:29" x14ac:dyDescent="0.3">
      <c r="A77" s="87"/>
      <c r="B77" s="24"/>
      <c r="C77" s="84"/>
      <c r="D77" s="3" t="s">
        <v>17</v>
      </c>
      <c r="E77" s="16">
        <f>VLOOKUP(E61,'Plans terms &amp; discounts'!$A:$E,5,0)</f>
        <v>0</v>
      </c>
      <c r="F77" s="16" t="str">
        <f>VLOOKUP(F61,'Plans terms &amp; discounts'!$A:$E,5,0)</f>
        <v>.</v>
      </c>
      <c r="G77" s="16" t="str">
        <f>VLOOKUP(G61,'Plans terms &amp; discounts'!$A:$E,5,0)</f>
        <v>.</v>
      </c>
      <c r="H77" s="16" t="str">
        <f>VLOOKUP(H61,'Plans terms &amp; discounts'!$A:$E,5,0)</f>
        <v>.</v>
      </c>
      <c r="I77" s="16" t="str">
        <f>VLOOKUP(I61,'Plans terms &amp; discounts'!$A:$E,5,0)</f>
        <v>.</v>
      </c>
      <c r="J77" s="16" t="str">
        <f>VLOOKUP(J61,'Plans terms &amp; discounts'!$A:$E,5,0)</f>
        <v>.</v>
      </c>
      <c r="K77" s="16" t="str">
        <f>VLOOKUP(K61,'Plans terms &amp; discounts'!$A:$E,5,0)</f>
        <v>.</v>
      </c>
      <c r="L77" s="16" t="str">
        <f>VLOOKUP(L61,'Plans terms &amp; discounts'!$A:$E,5,0)</f>
        <v>.</v>
      </c>
      <c r="M77" s="16" t="str">
        <f>VLOOKUP(M61,'Plans terms &amp; discounts'!$A:$E,5,0)</f>
        <v>.</v>
      </c>
      <c r="N77" s="16" t="str">
        <f>VLOOKUP(N61,'Plans terms &amp; discounts'!$A:$E,5,0)</f>
        <v xml:space="preserve"> 2% Direct Debit, 1%eBilling, 3% fixed term + $100 on 12 month sign up, free Power Shout hours</v>
      </c>
      <c r="O77" s="16" t="str">
        <f>VLOOKUP(O61,'Plans terms &amp; discounts'!$A:$E,5,0)</f>
        <v>.</v>
      </c>
      <c r="P77" s="16" t="str">
        <f>VLOOKUP(P61,'Plans terms &amp; discounts'!$A:$E,5,0)</f>
        <v>.</v>
      </c>
      <c r="Q77" s="16" t="str">
        <f>VLOOKUP(Q61,'Plans terms &amp; discounts'!$A:$E,5,0)</f>
        <v>$200 account credit, prices fixed for 1 year, $150 Termination Fee applies</v>
      </c>
      <c r="R77" s="16" t="str">
        <f>VLOOKUP(R61,'Plans terms &amp; discounts'!$A:$E,5,0)</f>
        <v>$200 credit upon joining, prices fixed for 24 months</v>
      </c>
      <c r="S77" s="16" t="str">
        <f>VLOOKUP(S61,'Plans terms &amp; discounts'!$A:$E,5,0)</f>
        <v>$10 monthly credit, variable rates during the year, open contract</v>
      </c>
      <c r="T77" s="16" t="str">
        <f>VLOOKUP(T61,'Plans terms &amp; discounts'!$A:$E,5,0)</f>
        <v>.</v>
      </c>
      <c r="U77" s="16" t="str">
        <f>VLOOKUP(U61,'Plans terms &amp; discounts'!$A:$E,5,0)</f>
        <v>.</v>
      </c>
      <c r="V77" s="16" t="str">
        <f>VLOOKUP(V61,'Plans terms &amp; discounts'!$A:$E,5,0)</f>
        <v>.</v>
      </c>
      <c r="W77" s="16" t="str">
        <f>VLOOKUP(W61,'Plans terms &amp; discounts'!$A:$E,5,0)</f>
        <v>$150 credit for new customers upon online signup</v>
      </c>
      <c r="X77" s="16" t="str">
        <f>VLOOKUP(X61,'Plans terms &amp; discounts'!$A:$E,5,0)</f>
        <v>$20 off Broadband per month for 12 months, $250 sign up bonus (Only for new customers taking out Unlimited broadband and Power bundle on a 12 month plan)</v>
      </c>
      <c r="Y77" s="76"/>
      <c r="Z77" s="16" t="str">
        <f>VLOOKUP(Z61,'Plans terms &amp; discounts'!$A:$E,5,0)</f>
        <v xml:space="preserve">Special discounted energy and broadband prices (4G 300 GB for $65, Fast Fibre for $80)  </v>
      </c>
      <c r="AA77" s="16" t="str">
        <f>VLOOKUP(AA61,'Plans terms &amp; discounts'!$A:$E,5,0)</f>
        <v>$50 account credit, prices fixed for 1 year, 6 months free broadband, 3 months free mobile</v>
      </c>
      <c r="AB77" s="16" t="str">
        <f>VLOOKUP(AB61,'Plans terms &amp; discounts'!$A:$E,5,0)</f>
        <v>Only available when taking out selected broadband plans with 2degrees. $20 off broadband price per month.</v>
      </c>
      <c r="AC77" s="16" t="str">
        <f>VLOOKUP(AC61,'Plans terms &amp; discounts'!$A:$E,5,0)</f>
        <v>Must be bundled with an Electric Kiwi Broadband plan and paid in advance. Not possible to only sign up to this energy plan without one of their broadband services.</v>
      </c>
    </row>
    <row r="78" spans="1:29" x14ac:dyDescent="0.3">
      <c r="A78" s="87"/>
      <c r="B78" s="24"/>
      <c r="C78" s="84"/>
      <c r="D78" s="4" t="s">
        <v>118</v>
      </c>
      <c r="E78" s="16" t="str">
        <f>VLOOKUP(E61,'Plans terms &amp; discounts'!$A:$E,4,FALSE)</f>
        <v>.</v>
      </c>
      <c r="F78" s="16" t="str">
        <f>VLOOKUP(F61,'Plans terms &amp; discounts'!$A:$E,4,FALSE)</f>
        <v>.</v>
      </c>
      <c r="G78" s="16" t="str">
        <f>VLOOKUP(G61,'Plans terms &amp; discounts'!$A:$E,4,FALSE)</f>
        <v>.</v>
      </c>
      <c r="H78" s="16" t="str">
        <f>VLOOKUP(H61,'Plans terms &amp; discounts'!$A:$E,4,FALSE)</f>
        <v>.</v>
      </c>
      <c r="I78" s="16" t="str">
        <f>VLOOKUP(I61,'Plans terms &amp; discounts'!$A:$E,4,FALSE)</f>
        <v>.</v>
      </c>
      <c r="J78" s="16" t="str">
        <f>VLOOKUP(J61,'Plans terms &amp; discounts'!$A:$E,4,FALSE)</f>
        <v>.</v>
      </c>
      <c r="K78" s="16" t="str">
        <f>VLOOKUP(K61,'Plans terms &amp; discounts'!$A:$E,4,FALSE)</f>
        <v>.</v>
      </c>
      <c r="L78" s="16" t="str">
        <f>VLOOKUP(L61,'Plans terms &amp; discounts'!$A:$E,4,FALSE)</f>
        <v>.</v>
      </c>
      <c r="M78" s="16" t="str">
        <f>VLOOKUP(M61,'Plans terms &amp; discounts'!$A:$E,4,FALSE)</f>
        <v>.</v>
      </c>
      <c r="N78" s="16" t="str">
        <f>VLOOKUP(N61,'Plans terms &amp; discounts'!$A:$E,4,FALSE)</f>
        <v>DISC-03</v>
      </c>
      <c r="O78" s="16" t="str">
        <f>VLOOKUP(O61,'Plans terms &amp; discounts'!$A:$E,4,FALSE)</f>
        <v>.</v>
      </c>
      <c r="P78" s="16" t="str">
        <f>VLOOKUP(P61,'Plans terms &amp; discounts'!$A:$E,4,FALSE)</f>
        <v>.</v>
      </c>
      <c r="Q78" s="16" t="str">
        <f>VLOOKUP(Q61,'Plans terms &amp; discounts'!$A:$E,4,FALSE)</f>
        <v>DISC-04</v>
      </c>
      <c r="R78" s="16" t="str">
        <f>VLOOKUP(R61,'Plans terms &amp; discounts'!$A:$E,4,FALSE)</f>
        <v>DISC-07</v>
      </c>
      <c r="S78" s="16" t="str">
        <f>VLOOKUP(S61,'Plans terms &amp; discounts'!$A:$E,4,FALSE)</f>
        <v>DISC-10</v>
      </c>
      <c r="T78" s="16" t="str">
        <f>VLOOKUP(T61,'Plans terms &amp; discounts'!$A:$E,4,FALSE)</f>
        <v>.</v>
      </c>
      <c r="U78" s="16" t="str">
        <f>VLOOKUP(U61,'Plans terms &amp; discounts'!$A:$E,4,FALSE)</f>
        <v>.</v>
      </c>
      <c r="V78" s="16" t="str">
        <f>VLOOKUP(V61,'Plans terms &amp; discounts'!$A:$E,4,FALSE)</f>
        <v>.</v>
      </c>
      <c r="W78" s="16" t="str">
        <f>VLOOKUP(W61,'Plans terms &amp; discounts'!$A:$E,4,FALSE)</f>
        <v>DISC-08</v>
      </c>
      <c r="X78" s="16" t="str">
        <f>VLOOKUP(X61,'Plans terms &amp; discounts'!$A:$E,4,FALSE)</f>
        <v>BUND-02</v>
      </c>
      <c r="Y78" s="76"/>
      <c r="Z78" s="16" t="str">
        <f>VLOOKUP(Z61,'Plans terms &amp; discounts'!$A:$E,4,FALSE)</f>
        <v>BUND-05</v>
      </c>
      <c r="AA78" s="16" t="str">
        <f>VLOOKUP(AA61,'Plans terms &amp; discounts'!$A:$E,4,FALSE)</f>
        <v>BUND-04</v>
      </c>
      <c r="AB78" s="16" t="str">
        <f>VLOOKUP(AB61,'Plans terms &amp; discounts'!$A:$E,4,FALSE)</f>
        <v>BUND-06</v>
      </c>
      <c r="AC78" s="16" t="str">
        <f>VLOOKUP(AC61,'Plans terms &amp; discounts'!$A:$E,4,FALSE)</f>
        <v>BUND-07</v>
      </c>
    </row>
    <row r="79" spans="1:29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76"/>
      <c r="Z79" s="32"/>
      <c r="AA79" s="32"/>
      <c r="AB79" s="32"/>
      <c r="AC79" s="32"/>
    </row>
    <row r="80" spans="1:29" x14ac:dyDescent="0.3">
      <c r="A80" s="85" t="s">
        <v>85</v>
      </c>
      <c r="B80" s="13"/>
      <c r="C80" s="13"/>
      <c r="D80" s="13" t="s">
        <v>19</v>
      </c>
      <c r="E80" s="21">
        <f>E95</f>
        <v>1.0349999999999999</v>
      </c>
      <c r="F80" s="21">
        <f t="shared" ref="F80:I80" si="53">F95</f>
        <v>1.0349999999999999</v>
      </c>
      <c r="G80" s="21">
        <f t="shared" si="53"/>
        <v>1.0349999999999999</v>
      </c>
      <c r="H80" s="21">
        <f t="shared" si="53"/>
        <v>0.34499999999999997</v>
      </c>
      <c r="I80" s="21">
        <f t="shared" si="53"/>
        <v>0.34499999999999997</v>
      </c>
      <c r="J80" s="21">
        <f>J95</f>
        <v>1.0349999999999999</v>
      </c>
      <c r="K80" s="22">
        <f>K67*K86</f>
        <v>1.0349999999999999</v>
      </c>
      <c r="L80" s="22">
        <f>L67*L86</f>
        <v>0.69</v>
      </c>
      <c r="M80" s="22">
        <f t="shared" ref="M80:N80" si="54">M67*M86</f>
        <v>0.69</v>
      </c>
      <c r="N80" s="22">
        <f t="shared" si="54"/>
        <v>0.69</v>
      </c>
      <c r="O80" s="21">
        <f>O95</f>
        <v>1.01</v>
      </c>
      <c r="P80" s="21">
        <f>P67*P86</f>
        <v>1.0349999999999999</v>
      </c>
      <c r="Q80" s="21">
        <f>Q67*Q86</f>
        <v>1.0349999999999999</v>
      </c>
      <c r="R80" s="21">
        <f>R95</f>
        <v>1.0349999999999999</v>
      </c>
      <c r="S80" s="21">
        <f>S95</f>
        <v>1.0349999999999999</v>
      </c>
      <c r="T80" s="21">
        <f>T95</f>
        <v>1.0349999999999999</v>
      </c>
      <c r="U80" s="21">
        <f>U67*U86</f>
        <v>1.0349999999999999</v>
      </c>
      <c r="V80" s="21">
        <f>V67*V86</f>
        <v>1.0349999999999999</v>
      </c>
      <c r="W80" s="21">
        <f t="shared" ref="W80:Z80" si="55">W95</f>
        <v>1.0349999999999999</v>
      </c>
      <c r="X80" s="21">
        <f t="shared" si="55"/>
        <v>0.34499999999999997</v>
      </c>
      <c r="Y80" s="77"/>
      <c r="Z80" s="21">
        <f t="shared" si="55"/>
        <v>1.0349999999999999</v>
      </c>
      <c r="AA80" s="21">
        <f>AA95</f>
        <v>1.0349999999999999</v>
      </c>
      <c r="AB80" s="21">
        <f>AB95</f>
        <v>0.34499999999999997</v>
      </c>
      <c r="AC80" s="21">
        <f>AC95</f>
        <v>1.0349999999999999</v>
      </c>
    </row>
    <row r="81" spans="1:29" x14ac:dyDescent="0.3">
      <c r="A81" s="85"/>
      <c r="B81" s="13"/>
      <c r="C81" s="13"/>
      <c r="D81" s="13" t="s">
        <v>20</v>
      </c>
      <c r="E81" s="21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1"/>
      <c r="Q81" s="21"/>
      <c r="R81" s="22"/>
      <c r="S81" s="22"/>
      <c r="T81" s="22"/>
      <c r="U81" s="21"/>
      <c r="V81" s="21"/>
      <c r="W81" s="22"/>
      <c r="X81" s="22"/>
      <c r="Y81" s="78"/>
      <c r="Z81" s="22"/>
      <c r="AA81" s="22"/>
      <c r="AB81" s="22"/>
      <c r="AC81" s="22"/>
    </row>
    <row r="82" spans="1:29" x14ac:dyDescent="0.3">
      <c r="A82" s="85"/>
      <c r="B82" s="13"/>
      <c r="C82" s="13"/>
      <c r="D82" s="13" t="s">
        <v>21</v>
      </c>
      <c r="E82" s="22">
        <f t="shared" ref="E82:I82" si="56">E97</f>
        <v>2340.4680399999997</v>
      </c>
      <c r="F82" s="22">
        <f t="shared" si="56"/>
        <v>2602.1634798</v>
      </c>
      <c r="G82" s="22">
        <f t="shared" si="56"/>
        <v>2400.4685494</v>
      </c>
      <c r="H82" s="22">
        <f t="shared" si="56"/>
        <v>2913.3860800000002</v>
      </c>
      <c r="I82" s="22">
        <f t="shared" si="56"/>
        <v>2790.8543160000004</v>
      </c>
      <c r="J82" s="22">
        <f>J97</f>
        <v>2344.1093999999998</v>
      </c>
      <c r="K82" s="22">
        <f>K97</f>
        <v>2343.8271945999995</v>
      </c>
      <c r="L82" s="22">
        <f>L97</f>
        <v>2272.8047999999999</v>
      </c>
      <c r="M82" s="22">
        <f t="shared" ref="M82:Z82" si="57">M97</f>
        <v>2254.598</v>
      </c>
      <c r="N82" s="22">
        <f t="shared" si="57"/>
        <v>2618.7339999999999</v>
      </c>
      <c r="O82" s="22">
        <f t="shared" si="57"/>
        <v>2393.5628000000002</v>
      </c>
      <c r="P82" s="22">
        <f t="shared" si="57"/>
        <v>2799.2794000000004</v>
      </c>
      <c r="Q82" s="22">
        <f t="shared" si="57"/>
        <v>2799.2794000000004</v>
      </c>
      <c r="R82" s="22">
        <f t="shared" si="57"/>
        <v>2588.9908599999999</v>
      </c>
      <c r="S82" s="22">
        <f t="shared" si="57"/>
        <v>2594.4528999999998</v>
      </c>
      <c r="T82" s="22">
        <f t="shared" si="57"/>
        <v>2615.2996859999998</v>
      </c>
      <c r="U82" s="22">
        <f t="shared" si="57"/>
        <v>2573.3330119999996</v>
      </c>
      <c r="V82" s="22">
        <f t="shared" si="57"/>
        <v>2702.0550880000005</v>
      </c>
      <c r="W82" s="22">
        <f t="shared" si="57"/>
        <v>2296.6134000000002</v>
      </c>
      <c r="X82" s="22">
        <f t="shared" si="57"/>
        <v>3384.9422</v>
      </c>
      <c r="Y82" s="78"/>
      <c r="Z82" s="22">
        <f t="shared" si="57"/>
        <v>2192.99296</v>
      </c>
      <c r="AA82" s="22">
        <f>AA97</f>
        <v>2799.2794000000004</v>
      </c>
      <c r="AB82" s="22">
        <f>AB97</f>
        <v>3384.9422</v>
      </c>
      <c r="AC82" s="22">
        <f>AC97</f>
        <v>2318.6198799999997</v>
      </c>
    </row>
    <row r="83" spans="1:29" x14ac:dyDescent="0.3">
      <c r="A83" s="85"/>
      <c r="B83" s="13"/>
      <c r="C83" s="13"/>
      <c r="D83" s="14" t="s">
        <v>22</v>
      </c>
      <c r="E83" s="22">
        <f>E99</f>
        <v>2340.4680399999997</v>
      </c>
      <c r="F83" s="22">
        <f t="shared" ref="F83:I83" si="58">F99</f>
        <v>2602.1634798</v>
      </c>
      <c r="G83" s="22">
        <f t="shared" si="58"/>
        <v>2400.4685494</v>
      </c>
      <c r="H83" s="22">
        <f t="shared" si="58"/>
        <v>2913.3860800000002</v>
      </c>
      <c r="I83" s="22">
        <f t="shared" si="58"/>
        <v>2790.8543160000004</v>
      </c>
      <c r="J83" s="22">
        <f>J99</f>
        <v>2344.1093999999998</v>
      </c>
      <c r="K83" s="22">
        <f>K82-K98</f>
        <v>2343.8271945999995</v>
      </c>
      <c r="L83" s="22">
        <f>L82-L98</f>
        <v>2272.8047999999999</v>
      </c>
      <c r="M83" s="22">
        <f t="shared" ref="M83:N83" si="59">M82-M98</f>
        <v>2254.598</v>
      </c>
      <c r="N83" s="22">
        <f t="shared" si="59"/>
        <v>2361.6099599999998</v>
      </c>
      <c r="O83" s="22">
        <f>O99</f>
        <v>2393.5628000000002</v>
      </c>
      <c r="P83" s="22">
        <f>P82-P98</f>
        <v>2799.2794000000004</v>
      </c>
      <c r="Q83" s="22">
        <f>Q82-Q98</f>
        <v>2599.2794000000004</v>
      </c>
      <c r="R83" s="22">
        <f>R99</f>
        <v>2388.9908599999999</v>
      </c>
      <c r="S83" s="22">
        <f>S99</f>
        <v>2474.4528999999998</v>
      </c>
      <c r="T83" s="22">
        <f>T99</f>
        <v>2615.2996859999998</v>
      </c>
      <c r="U83" s="22">
        <f>U82-U98</f>
        <v>2573.3330119999996</v>
      </c>
      <c r="V83" s="22">
        <f>V82-V98</f>
        <v>2702.0550880000005</v>
      </c>
      <c r="W83" s="22">
        <f t="shared" ref="W83:Z83" si="60">W99</f>
        <v>2146.6134000000002</v>
      </c>
      <c r="X83" s="22">
        <f t="shared" si="60"/>
        <v>3384.9422</v>
      </c>
      <c r="Y83" s="78"/>
      <c r="Z83" s="22">
        <f t="shared" si="60"/>
        <v>2192.99296</v>
      </c>
      <c r="AA83" s="22">
        <f>AA99</f>
        <v>2799.2794000000004</v>
      </c>
      <c r="AB83" s="22">
        <f>AB99</f>
        <v>3384.9422</v>
      </c>
      <c r="AC83" s="22">
        <f>AC99</f>
        <v>2318.6198799999997</v>
      </c>
    </row>
    <row r="84" spans="1:29" x14ac:dyDescent="0.3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2"/>
      <c r="L84" s="32"/>
      <c r="M84" s="32"/>
      <c r="N84" s="32"/>
      <c r="O84" s="33"/>
      <c r="P84" s="32"/>
      <c r="Q84" s="32"/>
      <c r="R84" s="33"/>
      <c r="S84" s="33"/>
      <c r="T84" s="33"/>
      <c r="U84" s="32"/>
      <c r="V84" s="32"/>
      <c r="W84" s="33"/>
      <c r="X84" s="33"/>
      <c r="Y84" s="78"/>
      <c r="Z84" s="33"/>
      <c r="AA84" s="33"/>
      <c r="AB84" s="33"/>
      <c r="AC84" s="33"/>
    </row>
    <row r="85" spans="1:29" x14ac:dyDescent="0.3">
      <c r="A85" s="92" t="s">
        <v>90</v>
      </c>
      <c r="B85" s="34">
        <v>7916</v>
      </c>
      <c r="C85" s="93" t="s">
        <v>33</v>
      </c>
      <c r="D85" s="13" t="s">
        <v>23</v>
      </c>
      <c r="E85" s="13">
        <f>$B$85</f>
        <v>7916</v>
      </c>
      <c r="F85" s="13">
        <f t="shared" ref="F85:AC85" si="61">$B$85</f>
        <v>7916</v>
      </c>
      <c r="G85" s="13">
        <f t="shared" si="61"/>
        <v>7916</v>
      </c>
      <c r="H85" s="13">
        <f t="shared" si="61"/>
        <v>7916</v>
      </c>
      <c r="I85" s="13">
        <f t="shared" si="61"/>
        <v>7916</v>
      </c>
      <c r="J85" s="13">
        <f t="shared" si="61"/>
        <v>7916</v>
      </c>
      <c r="K85" s="13">
        <f t="shared" si="61"/>
        <v>7916</v>
      </c>
      <c r="L85" s="13">
        <f t="shared" si="61"/>
        <v>7916</v>
      </c>
      <c r="M85" s="13">
        <f t="shared" si="61"/>
        <v>7916</v>
      </c>
      <c r="N85" s="13">
        <f t="shared" si="61"/>
        <v>7916</v>
      </c>
      <c r="O85" s="13">
        <f t="shared" si="61"/>
        <v>7916</v>
      </c>
      <c r="P85" s="13">
        <f t="shared" si="61"/>
        <v>7916</v>
      </c>
      <c r="Q85" s="13">
        <f t="shared" si="61"/>
        <v>7916</v>
      </c>
      <c r="R85" s="13">
        <f t="shared" si="61"/>
        <v>7916</v>
      </c>
      <c r="S85" s="13">
        <f t="shared" si="61"/>
        <v>7916</v>
      </c>
      <c r="T85" s="13">
        <f t="shared" si="61"/>
        <v>7916</v>
      </c>
      <c r="U85" s="13">
        <f t="shared" si="61"/>
        <v>7916</v>
      </c>
      <c r="V85" s="13">
        <f t="shared" si="61"/>
        <v>7916</v>
      </c>
      <c r="W85" s="13">
        <f t="shared" si="61"/>
        <v>7916</v>
      </c>
      <c r="X85" s="13">
        <f t="shared" si="61"/>
        <v>7916</v>
      </c>
      <c r="Y85" s="76"/>
      <c r="Z85" s="13">
        <f t="shared" si="61"/>
        <v>7916</v>
      </c>
      <c r="AA85" s="13">
        <f t="shared" si="61"/>
        <v>7916</v>
      </c>
      <c r="AB85" s="13">
        <f t="shared" si="61"/>
        <v>7916</v>
      </c>
      <c r="AC85" s="13">
        <f t="shared" si="61"/>
        <v>7916</v>
      </c>
    </row>
    <row r="86" spans="1:29" x14ac:dyDescent="0.3">
      <c r="A86" s="92"/>
      <c r="B86" s="34">
        <v>1.1499999999999999</v>
      </c>
      <c r="C86" s="93"/>
      <c r="D86" s="14" t="s">
        <v>34</v>
      </c>
      <c r="E86" s="15">
        <f>$B$86</f>
        <v>1.1499999999999999</v>
      </c>
      <c r="F86" s="15">
        <f t="shared" ref="F86:AC86" si="62">$B$86</f>
        <v>1.1499999999999999</v>
      </c>
      <c r="G86" s="15">
        <f t="shared" si="62"/>
        <v>1.1499999999999999</v>
      </c>
      <c r="H86" s="15">
        <f t="shared" si="62"/>
        <v>1.1499999999999999</v>
      </c>
      <c r="I86" s="15">
        <f t="shared" si="62"/>
        <v>1.1499999999999999</v>
      </c>
      <c r="J86" s="15">
        <f t="shared" si="62"/>
        <v>1.1499999999999999</v>
      </c>
      <c r="K86" s="15">
        <f t="shared" si="62"/>
        <v>1.1499999999999999</v>
      </c>
      <c r="L86" s="15">
        <f t="shared" si="62"/>
        <v>1.1499999999999999</v>
      </c>
      <c r="M86" s="15">
        <f t="shared" si="62"/>
        <v>1.1499999999999999</v>
      </c>
      <c r="N86" s="15">
        <f t="shared" si="62"/>
        <v>1.1499999999999999</v>
      </c>
      <c r="O86" s="15">
        <f t="shared" si="62"/>
        <v>1.1499999999999999</v>
      </c>
      <c r="P86" s="15">
        <f t="shared" si="62"/>
        <v>1.1499999999999999</v>
      </c>
      <c r="Q86" s="15">
        <f t="shared" si="62"/>
        <v>1.1499999999999999</v>
      </c>
      <c r="R86" s="15">
        <f t="shared" si="62"/>
        <v>1.1499999999999999</v>
      </c>
      <c r="S86" s="15">
        <f t="shared" si="62"/>
        <v>1.1499999999999999</v>
      </c>
      <c r="T86" s="15">
        <f t="shared" si="62"/>
        <v>1.1499999999999999</v>
      </c>
      <c r="U86" s="15">
        <f t="shared" si="62"/>
        <v>1.1499999999999999</v>
      </c>
      <c r="V86" s="15">
        <f t="shared" si="62"/>
        <v>1.1499999999999999</v>
      </c>
      <c r="W86" s="15">
        <f t="shared" si="62"/>
        <v>1.1499999999999999</v>
      </c>
      <c r="X86" s="15">
        <f t="shared" si="62"/>
        <v>1.1499999999999999</v>
      </c>
      <c r="Y86" s="78"/>
      <c r="Z86" s="15">
        <f t="shared" si="62"/>
        <v>1.1499999999999999</v>
      </c>
      <c r="AA86" s="15">
        <f t="shared" si="62"/>
        <v>1.1499999999999999</v>
      </c>
      <c r="AB86" s="15">
        <f t="shared" si="62"/>
        <v>1.1499999999999999</v>
      </c>
      <c r="AC86" s="15">
        <f t="shared" si="62"/>
        <v>1.1499999999999999</v>
      </c>
    </row>
    <row r="87" spans="1:29" x14ac:dyDescent="0.3">
      <c r="A87" s="92"/>
      <c r="B87" s="10"/>
      <c r="C87" s="94" t="s">
        <v>86</v>
      </c>
      <c r="D87" s="7" t="s">
        <v>24</v>
      </c>
      <c r="E87" s="7" t="str">
        <f>E63</f>
        <v>Inclusive</v>
      </c>
      <c r="F87" s="7" t="str">
        <f t="shared" ref="F87:I87" si="63">F63</f>
        <v>Inclusive</v>
      </c>
      <c r="G87" s="7" t="str">
        <f t="shared" si="63"/>
        <v>Peak &amp; Off Peak</v>
      </c>
      <c r="H87" s="7" t="str">
        <f t="shared" si="63"/>
        <v>Inclusive</v>
      </c>
      <c r="I87" s="7" t="str">
        <f t="shared" si="63"/>
        <v>Peak Off Peak &amp; Shoulder</v>
      </c>
      <c r="J87" s="7" t="str">
        <f>J63</f>
        <v>Inclusive</v>
      </c>
      <c r="K87" s="7" t="str">
        <f>K63</f>
        <v>Peak &amp; Off Peak</v>
      </c>
      <c r="L87" s="7" t="str">
        <f>L63</f>
        <v>Inclusive</v>
      </c>
      <c r="M87" s="7" t="str">
        <f t="shared" ref="M87:Z87" si="64">M63</f>
        <v>Inclusive</v>
      </c>
      <c r="N87" s="7" t="str">
        <f t="shared" si="64"/>
        <v>Inclusive</v>
      </c>
      <c r="O87" s="7" t="str">
        <f t="shared" si="64"/>
        <v>Inclusive</v>
      </c>
      <c r="P87" s="7" t="str">
        <f t="shared" si="64"/>
        <v>Inclusive</v>
      </c>
      <c r="Q87" s="7" t="str">
        <f t="shared" si="64"/>
        <v>Inclusive</v>
      </c>
      <c r="R87" s="7" t="str">
        <f t="shared" si="64"/>
        <v>Inclusive</v>
      </c>
      <c r="S87" s="7" t="str">
        <f t="shared" si="64"/>
        <v>Inclusive</v>
      </c>
      <c r="T87" s="7" t="str">
        <f t="shared" si="64"/>
        <v>Inclusive</v>
      </c>
      <c r="U87" s="7" t="str">
        <f t="shared" si="64"/>
        <v>Peak Off Peak &amp; Shoulder</v>
      </c>
      <c r="V87" s="7" t="str">
        <f t="shared" si="64"/>
        <v>Peak Off Peak &amp; Shoulder</v>
      </c>
      <c r="W87" s="7" t="str">
        <f t="shared" si="64"/>
        <v>Inclusive</v>
      </c>
      <c r="X87" s="7" t="str">
        <f t="shared" si="64"/>
        <v>Inclusive</v>
      </c>
      <c r="Y87" s="76"/>
      <c r="Z87" s="7" t="str">
        <f t="shared" si="64"/>
        <v>Inclusive</v>
      </c>
      <c r="AA87" s="7" t="str">
        <f>AA63</f>
        <v>Inclusive</v>
      </c>
      <c r="AB87" s="7" t="str">
        <f>AB63</f>
        <v>Inclusive</v>
      </c>
      <c r="AC87" s="7" t="str">
        <f>AC63</f>
        <v>Inclusive</v>
      </c>
    </row>
    <row r="88" spans="1:29" x14ac:dyDescent="0.3">
      <c r="A88" s="92"/>
      <c r="B88" s="10"/>
      <c r="C88" s="94"/>
      <c r="D88" s="7" t="s">
        <v>9</v>
      </c>
      <c r="E88" s="8">
        <f>E69</f>
        <v>0.214</v>
      </c>
      <c r="F88" s="8">
        <f t="shared" ref="F88:I88" si="65">F69</f>
        <v>0</v>
      </c>
      <c r="G88" s="8">
        <f t="shared" si="65"/>
        <v>0</v>
      </c>
      <c r="H88" s="8">
        <f t="shared" si="65"/>
        <v>0.30620000000000003</v>
      </c>
      <c r="I88" s="8">
        <f t="shared" si="65"/>
        <v>0</v>
      </c>
      <c r="J88" s="8">
        <f>J69</f>
        <v>0.216</v>
      </c>
      <c r="K88" s="8">
        <f>K69</f>
        <v>0</v>
      </c>
      <c r="L88" s="8">
        <f>L69</f>
        <v>0.222</v>
      </c>
      <c r="M88" s="8">
        <f t="shared" ref="M88:W88" si="66">M69</f>
        <v>0.22</v>
      </c>
      <c r="N88" s="8">
        <f t="shared" si="66"/>
        <v>0.26</v>
      </c>
      <c r="O88" s="8">
        <f t="shared" si="66"/>
        <v>0.2224347826086957</v>
      </c>
      <c r="P88" s="8">
        <f t="shared" si="66"/>
        <v>0.26600000000000001</v>
      </c>
      <c r="Q88" s="8">
        <f t="shared" si="66"/>
        <v>0.26600000000000001</v>
      </c>
      <c r="R88" s="8">
        <f t="shared" si="66"/>
        <v>0.2429</v>
      </c>
      <c r="S88" s="8">
        <f t="shared" si="66"/>
        <v>0.24349999999999999</v>
      </c>
      <c r="T88" s="8">
        <f t="shared" si="66"/>
        <v>0.24389</v>
      </c>
      <c r="U88" s="8">
        <f t="shared" si="66"/>
        <v>0</v>
      </c>
      <c r="V88" s="8">
        <f t="shared" si="66"/>
        <v>0</v>
      </c>
      <c r="W88" s="8">
        <f t="shared" si="66"/>
        <v>0.21078260869565218</v>
      </c>
      <c r="X88" s="8">
        <f>X69</f>
        <v>0.35799999999999998</v>
      </c>
      <c r="Y88" s="77"/>
      <c r="Z88" s="8">
        <f t="shared" ref="Z88" si="67">Z69</f>
        <v>0.19800000000000001</v>
      </c>
      <c r="AA88" s="8">
        <f>AA69</f>
        <v>0.26600000000000001</v>
      </c>
      <c r="AB88" s="8">
        <f>AB69</f>
        <v>0.35799999999999998</v>
      </c>
      <c r="AC88" s="8">
        <f>AC69</f>
        <v>0.2132</v>
      </c>
    </row>
    <row r="89" spans="1:29" ht="15.6" x14ac:dyDescent="0.3">
      <c r="A89" s="92"/>
      <c r="B89" s="10"/>
      <c r="C89" s="94"/>
      <c r="D89" s="9" t="s">
        <v>25</v>
      </c>
      <c r="E89" s="8">
        <f>$B$70*E70+$B$71*E71</f>
        <v>0</v>
      </c>
      <c r="F89" s="8">
        <f t="shared" ref="F89:Z89" si="68">$B$70*F70+$B$71*F71</f>
        <v>0.24434699999999998</v>
      </c>
      <c r="G89" s="8">
        <f t="shared" si="68"/>
        <v>0.222191</v>
      </c>
      <c r="H89" s="8">
        <f t="shared" si="68"/>
        <v>0</v>
      </c>
      <c r="I89" s="8">
        <f t="shared" si="68"/>
        <v>0</v>
      </c>
      <c r="J89" s="8">
        <f t="shared" si="68"/>
        <v>0</v>
      </c>
      <c r="K89" s="8">
        <f t="shared" si="68"/>
        <v>0.21596899999999997</v>
      </c>
      <c r="L89" s="8">
        <f t="shared" si="68"/>
        <v>0</v>
      </c>
      <c r="M89" s="8">
        <f t="shared" si="68"/>
        <v>0</v>
      </c>
      <c r="N89" s="8">
        <f t="shared" si="68"/>
        <v>0</v>
      </c>
      <c r="O89" s="8">
        <f t="shared" si="68"/>
        <v>0</v>
      </c>
      <c r="P89" s="8">
        <f t="shared" si="68"/>
        <v>0</v>
      </c>
      <c r="Q89" s="8">
        <f t="shared" si="68"/>
        <v>0</v>
      </c>
      <c r="R89" s="8">
        <f t="shared" si="68"/>
        <v>0</v>
      </c>
      <c r="S89" s="8">
        <f t="shared" si="68"/>
        <v>0</v>
      </c>
      <c r="T89" s="8">
        <f t="shared" si="68"/>
        <v>0</v>
      </c>
      <c r="U89" s="8">
        <f t="shared" si="68"/>
        <v>0</v>
      </c>
      <c r="V89" s="8">
        <f t="shared" si="68"/>
        <v>0</v>
      </c>
      <c r="W89" s="8">
        <f t="shared" si="68"/>
        <v>0</v>
      </c>
      <c r="X89" s="8">
        <f t="shared" si="68"/>
        <v>0</v>
      </c>
      <c r="Y89" s="77"/>
      <c r="Z89" s="8">
        <f t="shared" si="68"/>
        <v>0</v>
      </c>
      <c r="AA89" s="8">
        <f>$B$70*AA70+$B$71*AA71</f>
        <v>0</v>
      </c>
      <c r="AB89" s="8">
        <f>$B$70*AB70+$B$71*AB71</f>
        <v>0</v>
      </c>
      <c r="AC89" s="8">
        <f>$B$70*AC70+$B$71*AC71</f>
        <v>0</v>
      </c>
    </row>
    <row r="90" spans="1:29" ht="15.6" x14ac:dyDescent="0.3">
      <c r="A90" s="92"/>
      <c r="B90" s="10"/>
      <c r="C90" s="94"/>
      <c r="D90" s="9" t="s">
        <v>26</v>
      </c>
      <c r="E90" s="8">
        <f>E72*$B$72+E73*$B$73+E74*$B$74</f>
        <v>0</v>
      </c>
      <c r="F90" s="8">
        <f t="shared" ref="F90:Z90" si="69">F72*$B$72+F73*$B$73+F74*$B$74</f>
        <v>0</v>
      </c>
      <c r="G90" s="8">
        <f t="shared" si="69"/>
        <v>0</v>
      </c>
      <c r="H90" s="8">
        <f t="shared" si="69"/>
        <v>0</v>
      </c>
      <c r="I90" s="8">
        <f t="shared" si="69"/>
        <v>0.29274000000000006</v>
      </c>
      <c r="J90" s="8">
        <f t="shared" si="69"/>
        <v>0</v>
      </c>
      <c r="K90" s="8">
        <f t="shared" si="69"/>
        <v>0</v>
      </c>
      <c r="L90" s="8">
        <f t="shared" si="69"/>
        <v>0</v>
      </c>
      <c r="M90" s="8">
        <f t="shared" si="69"/>
        <v>0</v>
      </c>
      <c r="N90" s="8">
        <f t="shared" si="69"/>
        <v>0</v>
      </c>
      <c r="O90" s="8">
        <f t="shared" si="69"/>
        <v>0</v>
      </c>
      <c r="P90" s="8">
        <f t="shared" si="69"/>
        <v>0</v>
      </c>
      <c r="Q90" s="8">
        <f t="shared" si="69"/>
        <v>0</v>
      </c>
      <c r="R90" s="8">
        <f t="shared" si="69"/>
        <v>0</v>
      </c>
      <c r="S90" s="8">
        <f t="shared" si="69"/>
        <v>0</v>
      </c>
      <c r="T90" s="8">
        <f t="shared" si="69"/>
        <v>0</v>
      </c>
      <c r="U90" s="8">
        <f t="shared" si="69"/>
        <v>0.24118000000000001</v>
      </c>
      <c r="V90" s="8">
        <f t="shared" si="69"/>
        <v>0.25532000000000005</v>
      </c>
      <c r="W90" s="8">
        <f t="shared" si="69"/>
        <v>0</v>
      </c>
      <c r="X90" s="8">
        <f t="shared" si="69"/>
        <v>0</v>
      </c>
      <c r="Y90" s="77"/>
      <c r="Z90" s="8">
        <f t="shared" si="69"/>
        <v>0</v>
      </c>
      <c r="AA90" s="8">
        <f>AA72*$B$72+AA73*$B$73+AA74*$B$74</f>
        <v>0</v>
      </c>
      <c r="AB90" s="8">
        <f>AB72*$B$72+AB73*$B$73+AB74*$B$74</f>
        <v>0</v>
      </c>
      <c r="AC90" s="8">
        <f>AC72*$B$72+AC73*$B$73+AC74*$B$74</f>
        <v>0</v>
      </c>
    </row>
    <row r="91" spans="1:29" ht="15.6" x14ac:dyDescent="0.3">
      <c r="A91" s="92"/>
      <c r="B91" s="10"/>
      <c r="C91" s="94"/>
      <c r="D91" s="9" t="s">
        <v>88</v>
      </c>
      <c r="E91" s="8">
        <f>E68</f>
        <v>1.6000000000000001E-3</v>
      </c>
      <c r="F91" s="8">
        <f t="shared" ref="F91:I91" si="70">F68</f>
        <v>0</v>
      </c>
      <c r="G91" s="8">
        <f t="shared" si="70"/>
        <v>0</v>
      </c>
      <c r="H91" s="8">
        <f t="shared" si="70"/>
        <v>0</v>
      </c>
      <c r="I91" s="8">
        <f t="shared" si="70"/>
        <v>0</v>
      </c>
      <c r="J91" s="8">
        <f>J68</f>
        <v>0</v>
      </c>
      <c r="K91" s="8">
        <f>K68</f>
        <v>0</v>
      </c>
      <c r="L91" s="8">
        <f>L68</f>
        <v>0</v>
      </c>
      <c r="M91" s="8">
        <f t="shared" ref="M91:W91" si="71">M68</f>
        <v>0</v>
      </c>
      <c r="N91" s="8">
        <f t="shared" si="71"/>
        <v>0</v>
      </c>
      <c r="O91" s="8">
        <f t="shared" si="71"/>
        <v>0</v>
      </c>
      <c r="P91" s="8">
        <f t="shared" si="71"/>
        <v>0</v>
      </c>
      <c r="Q91" s="8">
        <f t="shared" si="71"/>
        <v>0</v>
      </c>
      <c r="R91" s="8">
        <f t="shared" si="71"/>
        <v>0</v>
      </c>
      <c r="S91" s="8">
        <f t="shared" si="71"/>
        <v>0</v>
      </c>
      <c r="T91" s="8">
        <f t="shared" si="71"/>
        <v>1.9E-3</v>
      </c>
      <c r="U91" s="8">
        <f t="shared" si="71"/>
        <v>0</v>
      </c>
      <c r="V91" s="8">
        <f t="shared" si="71"/>
        <v>0</v>
      </c>
      <c r="W91" s="8">
        <f t="shared" si="71"/>
        <v>0</v>
      </c>
      <c r="X91" s="8">
        <f>X68</f>
        <v>0</v>
      </c>
      <c r="Y91" s="77"/>
      <c r="Z91" s="8">
        <f t="shared" ref="Z91" si="72">Z68</f>
        <v>1.4E-3</v>
      </c>
      <c r="AA91" s="8">
        <f>AA68</f>
        <v>0</v>
      </c>
      <c r="AB91" s="8">
        <f>AB68</f>
        <v>0</v>
      </c>
      <c r="AC91" s="8">
        <f>AC68</f>
        <v>0</v>
      </c>
    </row>
    <row r="92" spans="1:29" x14ac:dyDescent="0.3">
      <c r="A92" s="92"/>
      <c r="B92" s="10"/>
      <c r="C92" s="94"/>
      <c r="D92" s="18" t="s">
        <v>83</v>
      </c>
      <c r="E92" s="19">
        <f>E68+E69+E89+E90</f>
        <v>0.21559999999999999</v>
      </c>
      <c r="F92" s="19">
        <f t="shared" ref="F92:I92" si="73">F68+F69+F89+F90</f>
        <v>0.24434699999999998</v>
      </c>
      <c r="G92" s="19">
        <f t="shared" si="73"/>
        <v>0.222191</v>
      </c>
      <c r="H92" s="19">
        <f t="shared" si="73"/>
        <v>0.30620000000000003</v>
      </c>
      <c r="I92" s="19">
        <f t="shared" si="73"/>
        <v>0.29274000000000006</v>
      </c>
      <c r="J92" s="19">
        <f>J68+J69+J89+J90</f>
        <v>0.216</v>
      </c>
      <c r="K92" s="19">
        <f>K68+K69+K89+K90</f>
        <v>0.21596899999999997</v>
      </c>
      <c r="L92" s="19">
        <f>L68+L69+L89+L90</f>
        <v>0.222</v>
      </c>
      <c r="M92" s="19">
        <f t="shared" ref="M92:W92" si="74">M68+M69+M89+M90</f>
        <v>0.22</v>
      </c>
      <c r="N92" s="19">
        <f t="shared" si="74"/>
        <v>0.26</v>
      </c>
      <c r="O92" s="19">
        <f t="shared" si="74"/>
        <v>0.2224347826086957</v>
      </c>
      <c r="P92" s="19">
        <f t="shared" si="74"/>
        <v>0.26600000000000001</v>
      </c>
      <c r="Q92" s="19">
        <f t="shared" si="74"/>
        <v>0.26600000000000001</v>
      </c>
      <c r="R92" s="19">
        <f t="shared" si="74"/>
        <v>0.2429</v>
      </c>
      <c r="S92" s="19">
        <f t="shared" si="74"/>
        <v>0.24349999999999999</v>
      </c>
      <c r="T92" s="19">
        <f t="shared" si="74"/>
        <v>0.24579000000000001</v>
      </c>
      <c r="U92" s="19">
        <f t="shared" si="74"/>
        <v>0.24118000000000001</v>
      </c>
      <c r="V92" s="19">
        <f t="shared" si="74"/>
        <v>0.25532000000000005</v>
      </c>
      <c r="W92" s="19">
        <f t="shared" si="74"/>
        <v>0.21078260869565218</v>
      </c>
      <c r="X92" s="19">
        <f>X68+X69+X89+X90</f>
        <v>0.35799999999999998</v>
      </c>
      <c r="Y92" s="77"/>
      <c r="Z92" s="19">
        <f t="shared" ref="Z92" si="75">Z68+Z69+Z89+Z90</f>
        <v>0.19940000000000002</v>
      </c>
      <c r="AA92" s="19">
        <f>AA68+AA69+AA89+AA90</f>
        <v>0.26600000000000001</v>
      </c>
      <c r="AB92" s="19">
        <f>AB68+AB69+AB89+AB90</f>
        <v>0.35799999999999998</v>
      </c>
      <c r="AC92" s="19">
        <f>AC68+AC69+AC89+AC90</f>
        <v>0.2132</v>
      </c>
    </row>
    <row r="93" spans="1:29" x14ac:dyDescent="0.3">
      <c r="A93" s="92"/>
      <c r="B93" s="10"/>
      <c r="C93" s="94"/>
      <c r="D93" s="18" t="s">
        <v>27</v>
      </c>
      <c r="E93" s="19">
        <f>E92*E86</f>
        <v>0.24793999999999997</v>
      </c>
      <c r="F93" s="19">
        <f t="shared" ref="F93:I93" si="76">F92*F86</f>
        <v>0.28099904999999997</v>
      </c>
      <c r="G93" s="19">
        <f t="shared" si="76"/>
        <v>0.25551964999999999</v>
      </c>
      <c r="H93" s="19">
        <f t="shared" si="76"/>
        <v>0.35213</v>
      </c>
      <c r="I93" s="19">
        <f t="shared" si="76"/>
        <v>0.33665100000000003</v>
      </c>
      <c r="J93" s="19">
        <f>J92*J86</f>
        <v>0.24839999999999998</v>
      </c>
      <c r="K93" s="19">
        <f>K92*K86</f>
        <v>0.24836434999999996</v>
      </c>
      <c r="L93" s="19">
        <f>L92*L86</f>
        <v>0.25529999999999997</v>
      </c>
      <c r="M93" s="19">
        <f t="shared" ref="M93:Z93" si="77">M92*M86</f>
        <v>0.253</v>
      </c>
      <c r="N93" s="19">
        <f t="shared" si="77"/>
        <v>0.29899999999999999</v>
      </c>
      <c r="O93" s="19">
        <f t="shared" si="77"/>
        <v>0.25580000000000003</v>
      </c>
      <c r="P93" s="19">
        <f t="shared" si="77"/>
        <v>0.30590000000000001</v>
      </c>
      <c r="Q93" s="19">
        <f t="shared" si="77"/>
        <v>0.30590000000000001</v>
      </c>
      <c r="R93" s="19">
        <f t="shared" si="77"/>
        <v>0.279335</v>
      </c>
      <c r="S93" s="19">
        <f t="shared" si="77"/>
        <v>0.28002499999999997</v>
      </c>
      <c r="T93" s="19">
        <f t="shared" si="77"/>
        <v>0.28265849999999998</v>
      </c>
      <c r="U93" s="19">
        <f t="shared" si="77"/>
        <v>0.27735699999999996</v>
      </c>
      <c r="V93" s="19">
        <f t="shared" si="77"/>
        <v>0.29361800000000005</v>
      </c>
      <c r="W93" s="19">
        <f t="shared" si="77"/>
        <v>0.2424</v>
      </c>
      <c r="X93" s="19">
        <f t="shared" si="77"/>
        <v>0.41169999999999995</v>
      </c>
      <c r="Y93" s="77"/>
      <c r="Z93" s="19">
        <f t="shared" si="77"/>
        <v>0.22931000000000001</v>
      </c>
      <c r="AA93" s="19">
        <f>AA92*AA86</f>
        <v>0.30590000000000001</v>
      </c>
      <c r="AB93" s="19">
        <f>AB92*AB86</f>
        <v>0.41169999999999995</v>
      </c>
      <c r="AC93" s="19">
        <f>AC92*AC86</f>
        <v>0.24517999999999998</v>
      </c>
    </row>
    <row r="94" spans="1:29" x14ac:dyDescent="0.3">
      <c r="A94" s="92"/>
      <c r="B94" s="10"/>
      <c r="C94" s="94"/>
      <c r="D94" s="16" t="s">
        <v>28</v>
      </c>
      <c r="E94" s="17">
        <f>E93*E85</f>
        <v>1962.6930399999997</v>
      </c>
      <c r="F94" s="17">
        <f t="shared" ref="F94:I94" si="78">F93*F85</f>
        <v>2224.3884797999999</v>
      </c>
      <c r="G94" s="17">
        <f t="shared" si="78"/>
        <v>2022.6935493999999</v>
      </c>
      <c r="H94" s="17">
        <f t="shared" si="78"/>
        <v>2787.46108</v>
      </c>
      <c r="I94" s="17">
        <f t="shared" si="78"/>
        <v>2664.9293160000002</v>
      </c>
      <c r="J94" s="17">
        <f>J93*J85</f>
        <v>1966.3344</v>
      </c>
      <c r="K94" s="17">
        <f>K93*K85</f>
        <v>1966.0521945999997</v>
      </c>
      <c r="L94" s="17">
        <f>L93*L85</f>
        <v>2020.9547999999998</v>
      </c>
      <c r="M94" s="17">
        <f t="shared" ref="M94:Z94" si="79">M93*M85</f>
        <v>2002.748</v>
      </c>
      <c r="N94" s="17">
        <f t="shared" si="79"/>
        <v>2366.884</v>
      </c>
      <c r="O94" s="17">
        <f t="shared" si="79"/>
        <v>2024.9128000000003</v>
      </c>
      <c r="P94" s="17">
        <f t="shared" si="79"/>
        <v>2421.5044000000003</v>
      </c>
      <c r="Q94" s="17">
        <f t="shared" si="79"/>
        <v>2421.5044000000003</v>
      </c>
      <c r="R94" s="17">
        <f t="shared" si="79"/>
        <v>2211.2158599999998</v>
      </c>
      <c r="S94" s="17">
        <f t="shared" si="79"/>
        <v>2216.6778999999997</v>
      </c>
      <c r="T94" s="17">
        <f t="shared" si="79"/>
        <v>2237.5246859999997</v>
      </c>
      <c r="U94" s="17">
        <f t="shared" si="79"/>
        <v>2195.5580119999995</v>
      </c>
      <c r="V94" s="17">
        <f t="shared" si="79"/>
        <v>2324.2800880000004</v>
      </c>
      <c r="W94" s="17">
        <f t="shared" si="79"/>
        <v>1918.8384000000001</v>
      </c>
      <c r="X94" s="17">
        <f t="shared" si="79"/>
        <v>3259.0171999999998</v>
      </c>
      <c r="Y94" s="78"/>
      <c r="Z94" s="17">
        <f t="shared" si="79"/>
        <v>1815.2179600000002</v>
      </c>
      <c r="AA94" s="17">
        <f>AA93*AA85</f>
        <v>2421.5044000000003</v>
      </c>
      <c r="AB94" s="17">
        <f>AB93*AB85</f>
        <v>3259.0171999999998</v>
      </c>
      <c r="AC94" s="17">
        <f>AC93*AC85</f>
        <v>1940.8448799999999</v>
      </c>
    </row>
    <row r="95" spans="1:29" x14ac:dyDescent="0.3">
      <c r="A95" s="92"/>
      <c r="B95" s="10"/>
      <c r="C95" s="95" t="s">
        <v>35</v>
      </c>
      <c r="D95" s="5" t="s">
        <v>78</v>
      </c>
      <c r="E95" s="6">
        <f>E67*E86</f>
        <v>1.0349999999999999</v>
      </c>
      <c r="F95" s="6">
        <f t="shared" ref="F95:I95" si="80">F67*F86</f>
        <v>1.0349999999999999</v>
      </c>
      <c r="G95" s="6">
        <f t="shared" si="80"/>
        <v>1.0349999999999999</v>
      </c>
      <c r="H95" s="6">
        <f t="shared" si="80"/>
        <v>0.34499999999999997</v>
      </c>
      <c r="I95" s="6">
        <f t="shared" si="80"/>
        <v>0.34499999999999997</v>
      </c>
      <c r="J95" s="6">
        <f>J67*J86</f>
        <v>1.0349999999999999</v>
      </c>
      <c r="K95" s="6">
        <f>K67*K86</f>
        <v>1.0349999999999999</v>
      </c>
      <c r="L95" s="6">
        <f>L67*L86</f>
        <v>0.69</v>
      </c>
      <c r="M95" s="6">
        <f t="shared" ref="M95:W95" si="81">M67*M86</f>
        <v>0.69</v>
      </c>
      <c r="N95" s="6">
        <f t="shared" si="81"/>
        <v>0.69</v>
      </c>
      <c r="O95" s="6">
        <f t="shared" si="81"/>
        <v>1.01</v>
      </c>
      <c r="P95" s="6">
        <f t="shared" si="81"/>
        <v>1.0349999999999999</v>
      </c>
      <c r="Q95" s="6">
        <f t="shared" si="81"/>
        <v>1.0349999999999999</v>
      </c>
      <c r="R95" s="6">
        <f t="shared" si="81"/>
        <v>1.0349999999999999</v>
      </c>
      <c r="S95" s="6">
        <f t="shared" si="81"/>
        <v>1.0349999999999999</v>
      </c>
      <c r="T95" s="6">
        <f t="shared" si="81"/>
        <v>1.0349999999999999</v>
      </c>
      <c r="U95" s="6">
        <f t="shared" si="81"/>
        <v>1.0349999999999999</v>
      </c>
      <c r="V95" s="6">
        <f t="shared" si="81"/>
        <v>1.0349999999999999</v>
      </c>
      <c r="W95" s="6">
        <f t="shared" si="81"/>
        <v>1.0349999999999999</v>
      </c>
      <c r="X95" s="6">
        <f>X67*X86</f>
        <v>0.34499999999999997</v>
      </c>
      <c r="Y95" s="78"/>
      <c r="Z95" s="6">
        <f t="shared" ref="Z95" si="82">Z67*Z86</f>
        <v>1.0349999999999999</v>
      </c>
      <c r="AA95" s="6">
        <f>AA67*AA86</f>
        <v>1.0349999999999999</v>
      </c>
      <c r="AB95" s="6">
        <f>AB67*AB86</f>
        <v>0.34499999999999997</v>
      </c>
      <c r="AC95" s="6">
        <f>AC67*AC86</f>
        <v>1.0349999999999999</v>
      </c>
    </row>
    <row r="96" spans="1:29" x14ac:dyDescent="0.3">
      <c r="A96" s="92"/>
      <c r="B96" s="10"/>
      <c r="C96" s="95"/>
      <c r="D96" s="16" t="s">
        <v>79</v>
      </c>
      <c r="E96" s="17">
        <f>E95*365</f>
        <v>377.77499999999998</v>
      </c>
      <c r="F96" s="17">
        <f t="shared" ref="F96:I96" si="83">F95*365</f>
        <v>377.77499999999998</v>
      </c>
      <c r="G96" s="17">
        <f t="shared" si="83"/>
        <v>377.77499999999998</v>
      </c>
      <c r="H96" s="17">
        <f t="shared" si="83"/>
        <v>125.925</v>
      </c>
      <c r="I96" s="17">
        <f t="shared" si="83"/>
        <v>125.925</v>
      </c>
      <c r="J96" s="17">
        <f>J95*365</f>
        <v>377.77499999999998</v>
      </c>
      <c r="K96" s="17">
        <f>K95*365</f>
        <v>377.77499999999998</v>
      </c>
      <c r="L96" s="17">
        <f>L95*365</f>
        <v>251.85</v>
      </c>
      <c r="M96" s="17">
        <f t="shared" ref="M96:Z96" si="84">M95*365</f>
        <v>251.85</v>
      </c>
      <c r="N96" s="17">
        <f t="shared" si="84"/>
        <v>251.85</v>
      </c>
      <c r="O96" s="17">
        <f t="shared" si="84"/>
        <v>368.65</v>
      </c>
      <c r="P96" s="17">
        <f t="shared" si="84"/>
        <v>377.77499999999998</v>
      </c>
      <c r="Q96" s="17">
        <f t="shared" si="84"/>
        <v>377.77499999999998</v>
      </c>
      <c r="R96" s="17">
        <f t="shared" si="84"/>
        <v>377.77499999999998</v>
      </c>
      <c r="S96" s="17">
        <f t="shared" si="84"/>
        <v>377.77499999999998</v>
      </c>
      <c r="T96" s="17">
        <f t="shared" si="84"/>
        <v>377.77499999999998</v>
      </c>
      <c r="U96" s="17">
        <f t="shared" si="84"/>
        <v>377.77499999999998</v>
      </c>
      <c r="V96" s="17">
        <f t="shared" si="84"/>
        <v>377.77499999999998</v>
      </c>
      <c r="W96" s="17">
        <f t="shared" si="84"/>
        <v>377.77499999999998</v>
      </c>
      <c r="X96" s="17">
        <f t="shared" si="84"/>
        <v>125.925</v>
      </c>
      <c r="Y96" s="78"/>
      <c r="Z96" s="17">
        <f t="shared" si="84"/>
        <v>377.77499999999998</v>
      </c>
      <c r="AA96" s="17">
        <f>AA95*365</f>
        <v>377.77499999999998</v>
      </c>
      <c r="AB96" s="17">
        <f>AB95*365</f>
        <v>125.925</v>
      </c>
      <c r="AC96" s="17">
        <f>AC95*365</f>
        <v>377.77499999999998</v>
      </c>
    </row>
    <row r="97" spans="1:29" x14ac:dyDescent="0.3">
      <c r="A97" s="92"/>
      <c r="B97" s="10"/>
      <c r="C97" s="96" t="s">
        <v>89</v>
      </c>
      <c r="D97" s="18" t="s">
        <v>80</v>
      </c>
      <c r="E97" s="20">
        <f>E94+E96</f>
        <v>2340.4680399999997</v>
      </c>
      <c r="F97" s="20">
        <f t="shared" ref="F97:I97" si="85">F94+F96</f>
        <v>2602.1634798</v>
      </c>
      <c r="G97" s="20">
        <f t="shared" si="85"/>
        <v>2400.4685494</v>
      </c>
      <c r="H97" s="20">
        <f t="shared" si="85"/>
        <v>2913.3860800000002</v>
      </c>
      <c r="I97" s="20">
        <f t="shared" si="85"/>
        <v>2790.8543160000004</v>
      </c>
      <c r="J97" s="20">
        <f>J94+J96</f>
        <v>2344.1093999999998</v>
      </c>
      <c r="K97" s="20">
        <f>K94+K96</f>
        <v>2343.8271945999995</v>
      </c>
      <c r="L97" s="20">
        <f>L94+L96</f>
        <v>2272.8047999999999</v>
      </c>
      <c r="M97" s="20">
        <f t="shared" ref="M97:Z97" si="86">M94+M96</f>
        <v>2254.598</v>
      </c>
      <c r="N97" s="20">
        <f t="shared" si="86"/>
        <v>2618.7339999999999</v>
      </c>
      <c r="O97" s="20">
        <f t="shared" si="86"/>
        <v>2393.5628000000002</v>
      </c>
      <c r="P97" s="20">
        <f t="shared" si="86"/>
        <v>2799.2794000000004</v>
      </c>
      <c r="Q97" s="20">
        <f t="shared" si="86"/>
        <v>2799.2794000000004</v>
      </c>
      <c r="R97" s="20">
        <f t="shared" si="86"/>
        <v>2588.9908599999999</v>
      </c>
      <c r="S97" s="20">
        <f t="shared" si="86"/>
        <v>2594.4528999999998</v>
      </c>
      <c r="T97" s="20">
        <f t="shared" si="86"/>
        <v>2615.2996859999998</v>
      </c>
      <c r="U97" s="20">
        <f t="shared" si="86"/>
        <v>2573.3330119999996</v>
      </c>
      <c r="V97" s="20">
        <f t="shared" si="86"/>
        <v>2702.0550880000005</v>
      </c>
      <c r="W97" s="20">
        <f t="shared" si="86"/>
        <v>2296.6134000000002</v>
      </c>
      <c r="X97" s="20">
        <f t="shared" si="86"/>
        <v>3384.9422</v>
      </c>
      <c r="Y97" s="78"/>
      <c r="Z97" s="20">
        <f t="shared" si="86"/>
        <v>2192.99296</v>
      </c>
      <c r="AA97" s="20">
        <f>AA94+AA96</f>
        <v>2799.2794000000004</v>
      </c>
      <c r="AB97" s="20">
        <f>AB94+AB96</f>
        <v>3384.9422</v>
      </c>
      <c r="AC97" s="20">
        <f>AC94+AC96</f>
        <v>2318.6198799999997</v>
      </c>
    </row>
    <row r="98" spans="1:29" x14ac:dyDescent="0.3">
      <c r="A98" s="92"/>
      <c r="B98" s="10"/>
      <c r="C98" s="96"/>
      <c r="D98" s="18" t="s">
        <v>29</v>
      </c>
      <c r="E98" s="20">
        <f>(E82*E76)+E75</f>
        <v>0</v>
      </c>
      <c r="F98" s="20">
        <f t="shared" ref="F98:I98" si="87">(F82*F76)+F75</f>
        <v>0</v>
      </c>
      <c r="G98" s="20">
        <f t="shared" si="87"/>
        <v>0</v>
      </c>
      <c r="H98" s="20">
        <f t="shared" si="87"/>
        <v>0</v>
      </c>
      <c r="I98" s="20">
        <f t="shared" si="87"/>
        <v>0</v>
      </c>
      <c r="J98" s="20">
        <f>(J82*J76)+J75</f>
        <v>0</v>
      </c>
      <c r="K98" s="20">
        <f>(K82*K76)+K75</f>
        <v>0</v>
      </c>
      <c r="L98" s="20">
        <f>(L82*L76)+L75</f>
        <v>0</v>
      </c>
      <c r="M98" s="20">
        <f t="shared" ref="M98:Z98" si="88">(M82*M76)+M75</f>
        <v>0</v>
      </c>
      <c r="N98" s="20">
        <f t="shared" si="88"/>
        <v>257.12403999999998</v>
      </c>
      <c r="O98" s="20">
        <f t="shared" si="88"/>
        <v>0</v>
      </c>
      <c r="P98" s="19">
        <f t="shared" si="88"/>
        <v>0</v>
      </c>
      <c r="Q98" s="19">
        <f t="shared" si="88"/>
        <v>200</v>
      </c>
      <c r="R98" s="20">
        <f t="shared" si="88"/>
        <v>200</v>
      </c>
      <c r="S98" s="20">
        <f t="shared" si="88"/>
        <v>120</v>
      </c>
      <c r="T98" s="20">
        <f t="shared" si="88"/>
        <v>0</v>
      </c>
      <c r="U98" s="19">
        <f t="shared" si="88"/>
        <v>0</v>
      </c>
      <c r="V98" s="19">
        <f t="shared" si="88"/>
        <v>0</v>
      </c>
      <c r="W98" s="20">
        <f t="shared" si="88"/>
        <v>150</v>
      </c>
      <c r="X98" s="20">
        <f t="shared" si="88"/>
        <v>0</v>
      </c>
      <c r="Y98" s="78"/>
      <c r="Z98" s="20">
        <f t="shared" si="88"/>
        <v>0</v>
      </c>
      <c r="AA98" s="20">
        <f>(AA82*AA76)+AA75</f>
        <v>0</v>
      </c>
      <c r="AB98" s="20">
        <f>(AB82*AB76)+AB75</f>
        <v>0</v>
      </c>
      <c r="AC98" s="20">
        <f>(AC82*AC76)+AC75</f>
        <v>0</v>
      </c>
    </row>
    <row r="99" spans="1:29" x14ac:dyDescent="0.3">
      <c r="A99" s="92"/>
      <c r="B99" s="10"/>
      <c r="C99" s="96"/>
      <c r="D99" s="16" t="s">
        <v>22</v>
      </c>
      <c r="E99" s="17">
        <f>E94+E96-E98</f>
        <v>2340.4680399999997</v>
      </c>
      <c r="F99" s="17">
        <f t="shared" ref="F99:I99" si="89">F94+F96-F98</f>
        <v>2602.1634798</v>
      </c>
      <c r="G99" s="17">
        <f t="shared" si="89"/>
        <v>2400.4685494</v>
      </c>
      <c r="H99" s="17">
        <f t="shared" si="89"/>
        <v>2913.3860800000002</v>
      </c>
      <c r="I99" s="17">
        <f t="shared" si="89"/>
        <v>2790.8543160000004</v>
      </c>
      <c r="J99" s="17">
        <f>J94+J96-J98</f>
        <v>2344.1093999999998</v>
      </c>
      <c r="K99" s="17">
        <f>K94+K96-K98</f>
        <v>2343.8271945999995</v>
      </c>
      <c r="L99" s="17">
        <f>L94+L96-L98</f>
        <v>2272.8047999999999</v>
      </c>
      <c r="M99" s="17">
        <f t="shared" ref="M99:Z99" si="90">M94+M96-M98</f>
        <v>2254.598</v>
      </c>
      <c r="N99" s="17">
        <f t="shared" si="90"/>
        <v>2361.6099599999998</v>
      </c>
      <c r="O99" s="17">
        <f t="shared" si="90"/>
        <v>2393.5628000000002</v>
      </c>
      <c r="P99" s="17">
        <f t="shared" si="90"/>
        <v>2799.2794000000004</v>
      </c>
      <c r="Q99" s="17">
        <f t="shared" si="90"/>
        <v>2599.2794000000004</v>
      </c>
      <c r="R99" s="17">
        <f t="shared" si="90"/>
        <v>2388.9908599999999</v>
      </c>
      <c r="S99" s="17">
        <f t="shared" si="90"/>
        <v>2474.4528999999998</v>
      </c>
      <c r="T99" s="17">
        <f t="shared" si="90"/>
        <v>2615.2996859999998</v>
      </c>
      <c r="U99" s="17">
        <f t="shared" si="90"/>
        <v>2573.3330119999996</v>
      </c>
      <c r="V99" s="17">
        <f t="shared" si="90"/>
        <v>2702.0550880000005</v>
      </c>
      <c r="W99" s="17">
        <f t="shared" si="90"/>
        <v>2146.6134000000002</v>
      </c>
      <c r="X99" s="17">
        <f t="shared" si="90"/>
        <v>3384.9422</v>
      </c>
      <c r="Y99" s="78"/>
      <c r="Z99" s="17">
        <f t="shared" si="90"/>
        <v>2192.99296</v>
      </c>
      <c r="AA99" s="17">
        <f>AA94+AA96-AA98</f>
        <v>2799.2794000000004</v>
      </c>
      <c r="AB99" s="17">
        <f>AB94+AB96-AB98</f>
        <v>3384.9422</v>
      </c>
      <c r="AC99" s="17">
        <f>AC94+AC96-AC98</f>
        <v>2318.6198799999997</v>
      </c>
    </row>
    <row r="100" spans="1:29" x14ac:dyDescent="0.3">
      <c r="A100" s="92"/>
      <c r="B100" s="10"/>
      <c r="C100" s="96"/>
      <c r="D100" s="5" t="s">
        <v>107</v>
      </c>
      <c r="E100" s="6">
        <f>E101/E86</f>
        <v>169.59913333333333</v>
      </c>
      <c r="F100" s="6">
        <f t="shared" ref="F100:Z100" si="91">F101/F86</f>
        <v>188.56257100000002</v>
      </c>
      <c r="G100" s="6">
        <f t="shared" si="91"/>
        <v>173.94699633333335</v>
      </c>
      <c r="H100" s="6">
        <f t="shared" si="91"/>
        <v>211.11493333333337</v>
      </c>
      <c r="I100" s="6">
        <f t="shared" si="91"/>
        <v>202.23582000000005</v>
      </c>
      <c r="J100" s="6">
        <f t="shared" si="91"/>
        <v>169.863</v>
      </c>
      <c r="K100" s="6">
        <f t="shared" si="91"/>
        <v>169.84255033333332</v>
      </c>
      <c r="L100" s="6">
        <f t="shared" si="91"/>
        <v>164.696</v>
      </c>
      <c r="M100" s="6">
        <f t="shared" si="91"/>
        <v>163.37666666666667</v>
      </c>
      <c r="N100" s="6">
        <f t="shared" si="91"/>
        <v>171.13115652173914</v>
      </c>
      <c r="O100" s="6">
        <f t="shared" si="91"/>
        <v>173.44657971014496</v>
      </c>
      <c r="P100" s="6">
        <f t="shared" si="91"/>
        <v>202.84633333333338</v>
      </c>
      <c r="Q100" s="6">
        <f t="shared" si="91"/>
        <v>188.35357971014497</v>
      </c>
      <c r="R100" s="6">
        <f t="shared" si="91"/>
        <v>173.11527971014493</v>
      </c>
      <c r="S100" s="6">
        <f t="shared" si="91"/>
        <v>179.30818115942029</v>
      </c>
      <c r="T100" s="6">
        <f t="shared" si="91"/>
        <v>189.51446999999999</v>
      </c>
      <c r="U100" s="6">
        <f t="shared" si="91"/>
        <v>186.47340666666665</v>
      </c>
      <c r="V100" s="6">
        <f t="shared" si="91"/>
        <v>195.8010933333334</v>
      </c>
      <c r="W100" s="6">
        <f t="shared" si="91"/>
        <v>155.55169565217395</v>
      </c>
      <c r="X100" s="6">
        <f t="shared" si="91"/>
        <v>245.28566666666666</v>
      </c>
      <c r="Y100" s="78"/>
      <c r="Z100" s="6">
        <f t="shared" si="91"/>
        <v>158.91253333333336</v>
      </c>
      <c r="AA100" s="6">
        <f>AA101/AA86</f>
        <v>202.84633333333338</v>
      </c>
      <c r="AB100" s="6">
        <f>AB101/AB86</f>
        <v>245.28566666666666</v>
      </c>
      <c r="AC100" s="6">
        <f>AC101/AC86</f>
        <v>168.01593333333332</v>
      </c>
    </row>
    <row r="101" spans="1:29" x14ac:dyDescent="0.3">
      <c r="A101" s="92"/>
      <c r="B101" s="10"/>
      <c r="C101" s="96"/>
      <c r="D101" s="18" t="s">
        <v>87</v>
      </c>
      <c r="E101" s="20">
        <f>E99/12</f>
        <v>195.03900333333331</v>
      </c>
      <c r="F101" s="20">
        <f t="shared" ref="F101:I101" si="92">F99/12</f>
        <v>216.84695665000001</v>
      </c>
      <c r="G101" s="20">
        <f t="shared" si="92"/>
        <v>200.03904578333334</v>
      </c>
      <c r="H101" s="20">
        <f t="shared" si="92"/>
        <v>242.78217333333336</v>
      </c>
      <c r="I101" s="20">
        <f t="shared" si="92"/>
        <v>232.57119300000002</v>
      </c>
      <c r="J101" s="20">
        <f>J99/12</f>
        <v>195.34244999999999</v>
      </c>
      <c r="K101" s="20">
        <f>K99/12</f>
        <v>195.3189328833333</v>
      </c>
      <c r="L101" s="20">
        <f>L99/12</f>
        <v>189.40039999999999</v>
      </c>
      <c r="M101" s="20">
        <f t="shared" ref="M101:Z101" si="93">M99/12</f>
        <v>187.88316666666665</v>
      </c>
      <c r="N101" s="20">
        <f t="shared" si="93"/>
        <v>196.80082999999999</v>
      </c>
      <c r="O101" s="20">
        <f t="shared" si="93"/>
        <v>199.46356666666668</v>
      </c>
      <c r="P101" s="20">
        <f t="shared" si="93"/>
        <v>233.27328333333335</v>
      </c>
      <c r="Q101" s="20">
        <f t="shared" si="93"/>
        <v>216.6066166666667</v>
      </c>
      <c r="R101" s="20">
        <f t="shared" si="93"/>
        <v>199.08257166666667</v>
      </c>
      <c r="S101" s="20">
        <f t="shared" si="93"/>
        <v>206.2044083333333</v>
      </c>
      <c r="T101" s="20">
        <f t="shared" si="93"/>
        <v>217.94164049999998</v>
      </c>
      <c r="U101" s="20">
        <f t="shared" si="93"/>
        <v>214.44441766666662</v>
      </c>
      <c r="V101" s="20">
        <f t="shared" si="93"/>
        <v>225.17125733333339</v>
      </c>
      <c r="W101" s="20">
        <f t="shared" si="93"/>
        <v>178.88445000000002</v>
      </c>
      <c r="X101" s="20">
        <f t="shared" si="93"/>
        <v>282.07851666666664</v>
      </c>
      <c r="Y101" s="78"/>
      <c r="Z101" s="20">
        <f t="shared" si="93"/>
        <v>182.74941333333334</v>
      </c>
      <c r="AA101" s="20">
        <f>AA99/12</f>
        <v>233.27328333333335</v>
      </c>
      <c r="AB101" s="20">
        <f>AB99/12</f>
        <v>282.07851666666664</v>
      </c>
      <c r="AC101" s="20">
        <f>AC99/12</f>
        <v>193.2183233333333</v>
      </c>
    </row>
    <row r="102" spans="1:29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76"/>
      <c r="Z102" s="32"/>
      <c r="AA102" s="32"/>
      <c r="AB102" s="32"/>
      <c r="AC102" s="32"/>
    </row>
    <row r="103" spans="1:29" x14ac:dyDescent="0.3">
      <c r="A103" s="52"/>
      <c r="B103" s="52"/>
      <c r="C103" s="55"/>
      <c r="D103" s="55" t="str">
        <f>CONCATENATE("Best plans for ",B61, " assuming annual consumption of ",B85, " kWh")</f>
        <v>Best plans for Dunedin assuming annual consumption of 7916 kWh</v>
      </c>
      <c r="E103" s="55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76"/>
      <c r="Z103" s="32"/>
      <c r="AA103" s="32"/>
      <c r="AB103" s="32"/>
      <c r="AC103" s="32"/>
    </row>
    <row r="104" spans="1:29" x14ac:dyDescent="0.3">
      <c r="A104" s="86" t="s">
        <v>93</v>
      </c>
      <c r="B104" s="86"/>
      <c r="C104" s="86"/>
      <c r="D104" s="5" t="s">
        <v>117</v>
      </c>
      <c r="E104" s="5" t="str">
        <f>E61</f>
        <v>Contact Basic (Low)</v>
      </c>
      <c r="F104" s="5" t="str">
        <f>F61</f>
        <v>Ecotricity Low ecoSAVER (Low)</v>
      </c>
      <c r="G104" s="5" t="str">
        <f>G61</f>
        <v>Ecotricity Low ecoWHOLESALE (Low)</v>
      </c>
      <c r="H104" s="5" t="str">
        <f t="shared" ref="H104:I104" si="94">H61</f>
        <v>Electric Kiwi - Kiwi (Low)</v>
      </c>
      <c r="I104" s="5" t="str">
        <f t="shared" si="94"/>
        <v>Electric Kiwi - MoveMaster (Low)</v>
      </c>
      <c r="J104" s="5" t="str">
        <f>J61</f>
        <v>Flick Energy Flat (Low)</v>
      </c>
      <c r="K104" s="5" t="str">
        <f>K61</f>
        <v>Flick Energy Off Peak (Low)</v>
      </c>
      <c r="L104" s="5" t="str">
        <f>L61</f>
        <v>Frank Energy (Low)</v>
      </c>
      <c r="M104" s="5" t="str">
        <f t="shared" ref="M104:Z104" si="95">M61</f>
        <v>Genesis Energy Basic (Low)</v>
      </c>
      <c r="N104" s="5" t="str">
        <f t="shared" si="95"/>
        <v>Genesis Energy Plus (Low)</v>
      </c>
      <c r="O104" s="5" t="str">
        <f t="shared" si="95"/>
        <v>Globug (Low)</v>
      </c>
      <c r="P104" s="5" t="str">
        <f t="shared" si="95"/>
        <v>Mercury Open Term (Low)</v>
      </c>
      <c r="Q104" s="5" t="str">
        <f t="shared" si="95"/>
        <v>Mercury 1 Year Fixed (Low)</v>
      </c>
      <c r="R104" s="5" t="str">
        <f t="shared" si="95"/>
        <v>Meridian 2- year contract (Low)</v>
      </c>
      <c r="S104" s="5" t="str">
        <f t="shared" si="95"/>
        <v>Meridian No Fixed Term (Low)</v>
      </c>
      <c r="T104" s="5" t="str">
        <f t="shared" si="95"/>
        <v>Nova Energy (Low)</v>
      </c>
      <c r="U104" s="5" t="str">
        <f t="shared" si="95"/>
        <v>Octopus Fixed (Low)</v>
      </c>
      <c r="V104" s="5" t="str">
        <f t="shared" si="95"/>
        <v>Octopus Flexi (Low)</v>
      </c>
      <c r="W104" s="5" t="str">
        <f t="shared" si="95"/>
        <v>Powershop (Low)</v>
      </c>
      <c r="X104" s="5" t="str">
        <f t="shared" si="95"/>
        <v>Slingshot (Low)</v>
      </c>
      <c r="Y104" s="76"/>
      <c r="Z104" s="5" t="str">
        <f t="shared" si="95"/>
        <v>Contact Broadband Bundle (Low)</v>
      </c>
      <c r="AA104" s="5" t="str">
        <f>AA61</f>
        <v>Mercury Broadband Bundle (Low)</v>
      </c>
      <c r="AB104" s="5" t="str">
        <f>AB61</f>
        <v>2degrees Bundle (Low)</v>
      </c>
      <c r="AC104" s="5" t="str">
        <f>AC61</f>
        <v>Electric Kiwi - Prepay 300 (Low)</v>
      </c>
    </row>
    <row r="105" spans="1:29" x14ac:dyDescent="0.3">
      <c r="A105" s="86"/>
      <c r="B105" s="86"/>
      <c r="C105" s="86"/>
      <c r="D105" s="5" t="s">
        <v>76</v>
      </c>
      <c r="E105" s="6">
        <f>E83</f>
        <v>2340.4680399999997</v>
      </c>
      <c r="F105" s="6">
        <f t="shared" ref="F105:I105" si="96">F83</f>
        <v>2602.1634798</v>
      </c>
      <c r="G105" s="6">
        <f t="shared" si="96"/>
        <v>2400.4685494</v>
      </c>
      <c r="H105" s="6">
        <f t="shared" si="96"/>
        <v>2913.3860800000002</v>
      </c>
      <c r="I105" s="6">
        <f t="shared" si="96"/>
        <v>2790.8543160000004</v>
      </c>
      <c r="J105" s="6">
        <f>J83</f>
        <v>2344.1093999999998</v>
      </c>
      <c r="K105" s="6">
        <f>K83</f>
        <v>2343.8271945999995</v>
      </c>
      <c r="L105" s="6">
        <f>L83</f>
        <v>2272.8047999999999</v>
      </c>
      <c r="M105" s="6">
        <f t="shared" ref="M105:Z105" si="97">M83</f>
        <v>2254.598</v>
      </c>
      <c r="N105" s="6">
        <f t="shared" si="97"/>
        <v>2361.6099599999998</v>
      </c>
      <c r="O105" s="6">
        <f t="shared" si="97"/>
        <v>2393.5628000000002</v>
      </c>
      <c r="P105" s="6">
        <f t="shared" si="97"/>
        <v>2799.2794000000004</v>
      </c>
      <c r="Q105" s="6">
        <f t="shared" si="97"/>
        <v>2599.2794000000004</v>
      </c>
      <c r="R105" s="6">
        <f t="shared" si="97"/>
        <v>2388.9908599999999</v>
      </c>
      <c r="S105" s="6">
        <f t="shared" si="97"/>
        <v>2474.4528999999998</v>
      </c>
      <c r="T105" s="6">
        <f t="shared" si="97"/>
        <v>2615.2996859999998</v>
      </c>
      <c r="U105" s="6">
        <f t="shared" si="97"/>
        <v>2573.3330119999996</v>
      </c>
      <c r="V105" s="6">
        <f t="shared" si="97"/>
        <v>2702.0550880000005</v>
      </c>
      <c r="W105" s="6">
        <f t="shared" si="97"/>
        <v>2146.6134000000002</v>
      </c>
      <c r="X105" s="6">
        <f t="shared" si="97"/>
        <v>3384.9422</v>
      </c>
      <c r="Y105" s="78"/>
      <c r="Z105" s="6">
        <f t="shared" si="97"/>
        <v>2192.99296</v>
      </c>
      <c r="AA105" s="6">
        <f>AA83</f>
        <v>2799.2794000000004</v>
      </c>
      <c r="AB105" s="6">
        <f>AB83</f>
        <v>3384.9422</v>
      </c>
      <c r="AC105" s="6">
        <f>AC83</f>
        <v>2318.6198799999997</v>
      </c>
    </row>
    <row r="106" spans="1:29" x14ac:dyDescent="0.3">
      <c r="A106" s="86"/>
      <c r="B106" s="86"/>
      <c r="C106" s="86"/>
      <c r="D106" s="5" t="s">
        <v>77</v>
      </c>
      <c r="E106" s="5" t="str">
        <f>E62</f>
        <v>Open</v>
      </c>
      <c r="F106" s="5" t="str">
        <f t="shared" ref="F106:I106" si="98">F62</f>
        <v>Open (prices fixed for 12 months)</v>
      </c>
      <c r="G106" s="5" t="str">
        <f t="shared" si="98"/>
        <v>Open</v>
      </c>
      <c r="H106" s="5" t="str">
        <f t="shared" si="98"/>
        <v>Open</v>
      </c>
      <c r="I106" s="5" t="str">
        <f t="shared" si="98"/>
        <v>Open</v>
      </c>
      <c r="J106" s="5" t="str">
        <f>J62</f>
        <v>Open</v>
      </c>
      <c r="K106" s="5" t="str">
        <f>K62</f>
        <v>Open</v>
      </c>
      <c r="L106" s="5" t="str">
        <f>L62</f>
        <v>Open</v>
      </c>
      <c r="M106" s="5" t="str">
        <f t="shared" ref="M106:Z106" si="99">M62</f>
        <v>Fixed (12 months)</v>
      </c>
      <c r="N106" s="5" t="str">
        <f t="shared" si="99"/>
        <v>Open or Fixed</v>
      </c>
      <c r="O106" s="5" t="str">
        <f t="shared" si="99"/>
        <v>Open</v>
      </c>
      <c r="P106" s="5" t="str">
        <f t="shared" si="99"/>
        <v>Open</v>
      </c>
      <c r="Q106" s="5" t="str">
        <f t="shared" si="99"/>
        <v>Fixed (12 months)</v>
      </c>
      <c r="R106" s="5" t="str">
        <f t="shared" si="99"/>
        <v>Fixed (24 months)</v>
      </c>
      <c r="S106" s="5" t="str">
        <f t="shared" si="99"/>
        <v>Open</v>
      </c>
      <c r="T106" s="5" t="str">
        <f t="shared" si="99"/>
        <v>Open</v>
      </c>
      <c r="U106" s="5" t="str">
        <f t="shared" si="99"/>
        <v>Open (prices fixed for 12 months)</v>
      </c>
      <c r="V106" s="5" t="str">
        <f t="shared" si="99"/>
        <v>Open</v>
      </c>
      <c r="W106" s="5" t="str">
        <f t="shared" si="99"/>
        <v>Open</v>
      </c>
      <c r="X106" s="5" t="str">
        <f t="shared" si="99"/>
        <v>Fixed 12 months</v>
      </c>
      <c r="Y106" s="76"/>
      <c r="Z106" s="5" t="str">
        <f t="shared" si="99"/>
        <v>Open</v>
      </c>
      <c r="AA106" s="5" t="str">
        <f>AA62</f>
        <v>Fixed (12 months)</v>
      </c>
      <c r="AB106" s="5" t="str">
        <f>AB62</f>
        <v>Open / Fixed</v>
      </c>
      <c r="AC106" s="5" t="str">
        <f>AC62</f>
        <v>Open</v>
      </c>
    </row>
    <row r="107" spans="1:29" x14ac:dyDescent="0.3">
      <c r="A107" s="86"/>
      <c r="B107" s="86"/>
      <c r="C107" s="86"/>
      <c r="D107" s="5" t="s">
        <v>118</v>
      </c>
      <c r="E107" s="5" t="str">
        <f>E78</f>
        <v>.</v>
      </c>
      <c r="F107" s="5" t="str">
        <f t="shared" ref="F107:Z107" si="100">F78</f>
        <v>.</v>
      </c>
      <c r="G107" s="5" t="str">
        <f t="shared" si="100"/>
        <v>.</v>
      </c>
      <c r="H107" s="5" t="str">
        <f t="shared" si="100"/>
        <v>.</v>
      </c>
      <c r="I107" s="5" t="str">
        <f t="shared" si="100"/>
        <v>.</v>
      </c>
      <c r="J107" s="5" t="str">
        <f t="shared" si="100"/>
        <v>.</v>
      </c>
      <c r="K107" s="5" t="str">
        <f t="shared" si="100"/>
        <v>.</v>
      </c>
      <c r="L107" s="5" t="str">
        <f t="shared" si="100"/>
        <v>.</v>
      </c>
      <c r="M107" s="5" t="str">
        <f t="shared" si="100"/>
        <v>.</v>
      </c>
      <c r="N107" s="5" t="str">
        <f t="shared" si="100"/>
        <v>DISC-03</v>
      </c>
      <c r="O107" s="5" t="str">
        <f t="shared" si="100"/>
        <v>.</v>
      </c>
      <c r="P107" s="5" t="str">
        <f t="shared" si="100"/>
        <v>.</v>
      </c>
      <c r="Q107" s="5" t="str">
        <f t="shared" si="100"/>
        <v>DISC-04</v>
      </c>
      <c r="R107" s="5" t="str">
        <f t="shared" si="100"/>
        <v>DISC-07</v>
      </c>
      <c r="S107" s="5" t="str">
        <f t="shared" si="100"/>
        <v>DISC-10</v>
      </c>
      <c r="T107" s="5" t="str">
        <f t="shared" si="100"/>
        <v>.</v>
      </c>
      <c r="U107" s="5" t="str">
        <f t="shared" si="100"/>
        <v>.</v>
      </c>
      <c r="V107" s="5" t="str">
        <f t="shared" si="100"/>
        <v>.</v>
      </c>
      <c r="W107" s="5" t="str">
        <f t="shared" si="100"/>
        <v>DISC-08</v>
      </c>
      <c r="X107" s="5" t="str">
        <f t="shared" si="100"/>
        <v>BUND-02</v>
      </c>
      <c r="Y107" s="76"/>
      <c r="Z107" s="5" t="str">
        <f t="shared" si="100"/>
        <v>BUND-05</v>
      </c>
      <c r="AA107" s="5" t="str">
        <f>AA78</f>
        <v>BUND-04</v>
      </c>
      <c r="AB107" s="5" t="str">
        <f>AB78</f>
        <v>BUND-06</v>
      </c>
      <c r="AC107" s="5" t="str">
        <f>AC78</f>
        <v>BUND-07</v>
      </c>
    </row>
    <row r="108" spans="1:29" x14ac:dyDescent="0.3">
      <c r="A108" s="98" t="s">
        <v>188</v>
      </c>
      <c r="B108" s="98"/>
      <c r="C108" s="98"/>
      <c r="D108" s="72" t="s">
        <v>195</v>
      </c>
      <c r="E108" s="29">
        <f>VLOOKUP(E61,'Plans terms &amp; discounts'!$A:$G,6,FALSE)</f>
        <v>0</v>
      </c>
      <c r="F108" s="29">
        <f>VLOOKUP(F61,'Plans terms &amp; discounts'!$A:$G,6,FALSE)</f>
        <v>0</v>
      </c>
      <c r="G108" s="29">
        <f>VLOOKUP(G61,'Plans terms &amp; discounts'!$A:$G,6,FALSE)</f>
        <v>0</v>
      </c>
      <c r="H108" s="29">
        <f>VLOOKUP(H61,'Plans terms &amp; discounts'!$A:$G,6,FALSE)</f>
        <v>0</v>
      </c>
      <c r="I108" s="29">
        <f>VLOOKUP(I61,'Plans terms &amp; discounts'!$A:$G,6,FALSE)</f>
        <v>0</v>
      </c>
      <c r="J108" s="29">
        <f>VLOOKUP(J61,'Plans terms &amp; discounts'!$A:$G,6,FALSE)</f>
        <v>0</v>
      </c>
      <c r="K108" s="29">
        <f>VLOOKUP(K61,'Plans terms &amp; discounts'!$A:$G,6,FALSE)</f>
        <v>0</v>
      </c>
      <c r="L108" s="29">
        <f>VLOOKUP(L61,'Plans terms &amp; discounts'!$A:$G,6,FALSE)</f>
        <v>0</v>
      </c>
      <c r="M108" s="29">
        <f>VLOOKUP(M61,'Plans terms &amp; discounts'!$A:$G,6,FALSE)</f>
        <v>0.02</v>
      </c>
      <c r="N108" s="29">
        <f>VLOOKUP(N61,'Plans terms &amp; discounts'!$A:$G,6,FALSE)</f>
        <v>0.03</v>
      </c>
      <c r="O108" s="29">
        <f>VLOOKUP(O61,'Plans terms &amp; discounts'!$A:$G,6,FALSE)</f>
        <v>0</v>
      </c>
      <c r="P108" s="29">
        <f>VLOOKUP(P61,'Plans terms &amp; discounts'!$A:$G,6,FALSE)</f>
        <v>0</v>
      </c>
      <c r="Q108" s="29">
        <f>VLOOKUP(Q61,'Plans terms &amp; discounts'!$A:$G,6,FALSE)</f>
        <v>0</v>
      </c>
      <c r="R108" s="29">
        <f>VLOOKUP(R61,'Plans terms &amp; discounts'!$A:$G,6,FALSE)</f>
        <v>0</v>
      </c>
      <c r="S108" s="29">
        <f>VLOOKUP(S61,'Plans terms &amp; discounts'!$A:$G,6,FALSE)</f>
        <v>0</v>
      </c>
      <c r="T108" s="29">
        <f>VLOOKUP(T61,'Plans terms &amp; discounts'!$A:$G,6,FALSE)</f>
        <v>0</v>
      </c>
      <c r="U108" s="29">
        <f>VLOOKUP(U61,'Plans terms &amp; discounts'!$A:$G,6,FALSE)</f>
        <v>0</v>
      </c>
      <c r="V108" s="29">
        <f>VLOOKUP(V61,'Plans terms &amp; discounts'!$A:$G,6,FALSE)</f>
        <v>0</v>
      </c>
      <c r="W108" s="29">
        <f>VLOOKUP(W61,'Plans terms &amp; discounts'!$A:$G,6,FALSE)</f>
        <v>0</v>
      </c>
      <c r="X108" s="29">
        <f>VLOOKUP(X61,'Plans terms &amp; discounts'!$A:$G,6,FALSE)</f>
        <v>0</v>
      </c>
      <c r="Y108" s="79"/>
      <c r="Z108" s="29">
        <f>VLOOKUP(Z61,'Plans terms &amp; discounts'!$A:$G,6,FALSE)</f>
        <v>0</v>
      </c>
      <c r="AA108" s="29">
        <f>VLOOKUP(AA61,'Plans terms &amp; discounts'!$A:$G,6,FALSE)</f>
        <v>0</v>
      </c>
      <c r="AB108" s="29">
        <f>VLOOKUP(AB61,'Plans terms &amp; discounts'!$A:$G,6,FALSE)</f>
        <v>0</v>
      </c>
      <c r="AC108" s="29">
        <f>VLOOKUP(AC61,'Plans terms &amp; discounts'!$A:$G,6,FALSE)</f>
        <v>0</v>
      </c>
    </row>
    <row r="109" spans="1:29" x14ac:dyDescent="0.3">
      <c r="A109" s="98"/>
      <c r="B109" s="98"/>
      <c r="C109" s="98"/>
      <c r="D109" s="11" t="s">
        <v>196</v>
      </c>
      <c r="E109" s="11">
        <f>VLOOKUP(E61,'Plans terms &amp; discounts'!$A:$G,7,FALSE)</f>
        <v>0</v>
      </c>
      <c r="F109" s="11">
        <f>VLOOKUP(F61,'Plans terms &amp; discounts'!$A:$G,7,FALSE)</f>
        <v>0</v>
      </c>
      <c r="G109" s="11">
        <f>VLOOKUP(G61,'Plans terms &amp; discounts'!$A:$G,7,FALSE)</f>
        <v>0</v>
      </c>
      <c r="H109" s="11">
        <f>VLOOKUP(H61,'Plans terms &amp; discounts'!$A:$G,7,FALSE)</f>
        <v>0</v>
      </c>
      <c r="I109" s="11">
        <f>VLOOKUP(I61,'Plans terms &amp; discounts'!$A:$G,7,FALSE)</f>
        <v>0</v>
      </c>
      <c r="J109" s="11">
        <f>VLOOKUP(J61,'Plans terms &amp; discounts'!$A:$G,7,FALSE)</f>
        <v>50</v>
      </c>
      <c r="K109" s="11">
        <f>VLOOKUP(K61,'Plans terms &amp; discounts'!$A:$G,7,FALSE)</f>
        <v>50</v>
      </c>
      <c r="L109" s="11">
        <f>VLOOKUP(L61,'Plans terms &amp; discounts'!$A:$G,7,FALSE)</f>
        <v>0</v>
      </c>
      <c r="M109" s="11">
        <f>VLOOKUP(M61,'Plans terms &amp; discounts'!$A:$G,7,FALSE)</f>
        <v>100</v>
      </c>
      <c r="N109" s="11">
        <f>VLOOKUP(N61,'Plans terms &amp; discounts'!$A:$G,7,FALSE)</f>
        <v>0</v>
      </c>
      <c r="O109" s="11">
        <f>VLOOKUP(O61,'Plans terms &amp; discounts'!$A:$G,7,FALSE)</f>
        <v>0</v>
      </c>
      <c r="P109" s="11">
        <f>VLOOKUP(P61,'Plans terms &amp; discounts'!$A:$G,7,FALSE)</f>
        <v>0</v>
      </c>
      <c r="Q109" s="11">
        <f>VLOOKUP(Q61,'Plans terms &amp; discounts'!$A:$G,7,FALSE)</f>
        <v>0</v>
      </c>
      <c r="R109" s="11">
        <f>VLOOKUP(R61,'Plans terms &amp; discounts'!$A:$G,7,FALSE)</f>
        <v>0</v>
      </c>
      <c r="S109" s="11">
        <f>VLOOKUP(S61,'Plans terms &amp; discounts'!$A:$G,7,FALSE)</f>
        <v>0</v>
      </c>
      <c r="T109" s="11">
        <f>VLOOKUP(T61,'Plans terms &amp; discounts'!$A:$G,7,FALSE)</f>
        <v>0</v>
      </c>
      <c r="U109" s="11">
        <f>VLOOKUP(U61,'Plans terms &amp; discounts'!$A:$G,7,FALSE)</f>
        <v>0</v>
      </c>
      <c r="V109" s="11">
        <f>VLOOKUP(V61,'Plans terms &amp; discounts'!$A:$G,7,FALSE)</f>
        <v>0</v>
      </c>
      <c r="W109" s="11">
        <f>VLOOKUP(W61,'Plans terms &amp; discounts'!$A:$G,7,FALSE)</f>
        <v>0</v>
      </c>
      <c r="X109" s="11">
        <f>VLOOKUP(X61,'Plans terms &amp; discounts'!$A:$G,7,FALSE)</f>
        <v>0</v>
      </c>
      <c r="Y109" s="78"/>
      <c r="Z109" s="11">
        <f>VLOOKUP(Z61,'Plans terms &amp; discounts'!$A:$G,7,FALSE)</f>
        <v>0</v>
      </c>
      <c r="AA109" s="11">
        <f>VLOOKUP(AA61,'Plans terms &amp; discounts'!$A:$G,7,FALSE)</f>
        <v>0</v>
      </c>
      <c r="AB109" s="11">
        <f>VLOOKUP(AB61,'Plans terms &amp; discounts'!$A:$G,7,FALSE)</f>
        <v>0</v>
      </c>
      <c r="AC109" s="11">
        <f>VLOOKUP(AC61,'Plans terms &amp; discounts'!$A:$G,7,FALSE)</f>
        <v>0</v>
      </c>
    </row>
    <row r="110" spans="1:29" x14ac:dyDescent="0.3">
      <c r="A110" s="98"/>
      <c r="B110" s="98"/>
      <c r="C110" s="98"/>
      <c r="D110" s="11" t="s">
        <v>197</v>
      </c>
      <c r="E110" s="11">
        <f t="shared" ref="E110:L110" si="101">E105-(E105*E108)-E109</f>
        <v>2340.4680399999997</v>
      </c>
      <c r="F110" s="11">
        <f t="shared" si="101"/>
        <v>2602.1634798</v>
      </c>
      <c r="G110" s="11">
        <f t="shared" si="101"/>
        <v>2400.4685494</v>
      </c>
      <c r="H110" s="11">
        <f t="shared" si="101"/>
        <v>2913.3860800000002</v>
      </c>
      <c r="I110" s="11">
        <f t="shared" si="101"/>
        <v>2790.8543160000004</v>
      </c>
      <c r="J110" s="11">
        <f t="shared" si="101"/>
        <v>2294.1093999999998</v>
      </c>
      <c r="K110" s="11">
        <f t="shared" si="101"/>
        <v>2293.8271945999995</v>
      </c>
      <c r="L110" s="11">
        <f t="shared" si="101"/>
        <v>2272.8047999999999</v>
      </c>
      <c r="M110" s="11">
        <f>M105-(M105*M108)-M109</f>
        <v>2109.5060399999998</v>
      </c>
      <c r="N110" s="11">
        <f>N105-(N105*N108)-N109</f>
        <v>2290.7616611999997</v>
      </c>
      <c r="O110" s="11">
        <f t="shared" ref="O110:AB110" si="102">O105-(O105*O108)-O109</f>
        <v>2393.5628000000002</v>
      </c>
      <c r="P110" s="11">
        <f t="shared" si="102"/>
        <v>2799.2794000000004</v>
      </c>
      <c r="Q110" s="11">
        <f t="shared" si="102"/>
        <v>2599.2794000000004</v>
      </c>
      <c r="R110" s="11">
        <f t="shared" si="102"/>
        <v>2388.9908599999999</v>
      </c>
      <c r="S110" s="11">
        <f t="shared" si="102"/>
        <v>2474.4528999999998</v>
      </c>
      <c r="T110" s="11">
        <f t="shared" si="102"/>
        <v>2615.2996859999998</v>
      </c>
      <c r="U110" s="11">
        <f t="shared" si="102"/>
        <v>2573.3330119999996</v>
      </c>
      <c r="V110" s="11">
        <f t="shared" si="102"/>
        <v>2702.0550880000005</v>
      </c>
      <c r="W110" s="11">
        <f t="shared" si="102"/>
        <v>2146.6134000000002</v>
      </c>
      <c r="X110" s="11">
        <f t="shared" si="102"/>
        <v>3384.9422</v>
      </c>
      <c r="Y110" s="78"/>
      <c r="Z110" s="11">
        <f t="shared" si="102"/>
        <v>2192.99296</v>
      </c>
      <c r="AA110" s="11">
        <f t="shared" si="102"/>
        <v>2799.2794000000004</v>
      </c>
      <c r="AB110" s="11">
        <f t="shared" si="102"/>
        <v>3384.9422</v>
      </c>
      <c r="AC110" s="11">
        <f>AC105-(AC105*AC108)-AC109</f>
        <v>2318.6198799999997</v>
      </c>
    </row>
    <row r="112" spans="1:29" x14ac:dyDescent="0.3">
      <c r="J112" s="41">
        <f>J99/1.15</f>
        <v>2038.356</v>
      </c>
      <c r="K112" s="41">
        <f>K99/1.15</f>
        <v>2038.1106039999997</v>
      </c>
    </row>
  </sheetData>
  <mergeCells count="27">
    <mergeCell ref="B1:C1"/>
    <mergeCell ref="A2:A18"/>
    <mergeCell ref="B2:C3"/>
    <mergeCell ref="B4:C6"/>
    <mergeCell ref="C8:C14"/>
    <mergeCell ref="C15:C18"/>
    <mergeCell ref="A20:A23"/>
    <mergeCell ref="A25:A41"/>
    <mergeCell ref="C25:C26"/>
    <mergeCell ref="C27:C34"/>
    <mergeCell ref="C35:C36"/>
    <mergeCell ref="C37:C41"/>
    <mergeCell ref="A44:C47"/>
    <mergeCell ref="A62:A78"/>
    <mergeCell ref="B62:C63"/>
    <mergeCell ref="B64:C66"/>
    <mergeCell ref="C68:C74"/>
    <mergeCell ref="C75:C78"/>
    <mergeCell ref="A48:C50"/>
    <mergeCell ref="A108:C110"/>
    <mergeCell ref="A104:C107"/>
    <mergeCell ref="A80:A83"/>
    <mergeCell ref="A85:A101"/>
    <mergeCell ref="C85:C86"/>
    <mergeCell ref="C87:C94"/>
    <mergeCell ref="C95:C96"/>
    <mergeCell ref="C97:C101"/>
  </mergeCells>
  <dataValidations count="1">
    <dataValidation type="list" allowBlank="1" showInputMessage="1" showErrorMessage="1" sqref="F3:AC3 F63:AC63" xr:uid="{7734EA5F-3234-4D54-B903-7B45EFE5F70C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E74415-777D-4044-BF6E-E9C3E38EF712}">
          <x14:formula1>
            <xm:f>dropdowns!$B$1:$B$3</xm:f>
          </x14:formula1>
          <xm:sqref>E3 E63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6B57-BF89-409E-A1D2-D3304BD97AC0}">
  <sheetPr>
    <tabColor theme="7" tint="0.59999389629810485"/>
  </sheetPr>
  <dimension ref="A1:AC110"/>
  <sheetViews>
    <sheetView zoomScale="60" zoomScaleNormal="60" workbookViewId="0">
      <pane xSplit="4" ySplit="1" topLeftCell="E2" activePane="bottomRight" state="frozen"/>
      <selection activeCell="E3" sqref="E3"/>
      <selection pane="topRight" activeCell="E3" sqref="E3"/>
      <selection pane="bottomLeft" activeCell="E3" sqref="E3"/>
      <selection pane="bottomRight" activeCell="Y1" sqref="Y1:Y104857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6640625" customWidth="1"/>
    <col min="5" max="5" width="30.33203125" bestFit="1" customWidth="1"/>
    <col min="6" max="25" width="27.88671875" customWidth="1"/>
    <col min="26" max="26" width="32.6640625" bestFit="1" customWidth="1"/>
    <col min="27" max="28" width="27.88671875" customWidth="1"/>
    <col min="29" max="29" width="31.6640625" customWidth="1"/>
    <col min="30" max="30" width="20.44140625" customWidth="1"/>
  </cols>
  <sheetData>
    <row r="1" spans="1:29" x14ac:dyDescent="0.3">
      <c r="A1" s="4"/>
      <c r="B1" s="91" t="s">
        <v>147</v>
      </c>
      <c r="C1" s="91"/>
      <c r="D1" s="4"/>
      <c r="E1" s="23" t="s">
        <v>0</v>
      </c>
      <c r="F1" s="40" t="s">
        <v>206</v>
      </c>
      <c r="G1" s="40" t="s">
        <v>205</v>
      </c>
      <c r="H1" s="23" t="s">
        <v>63</v>
      </c>
      <c r="I1" s="23" t="s">
        <v>65</v>
      </c>
      <c r="J1" s="23" t="s">
        <v>66</v>
      </c>
      <c r="K1" s="23" t="s">
        <v>1</v>
      </c>
      <c r="L1" s="23" t="s">
        <v>67</v>
      </c>
      <c r="M1" s="23" t="s">
        <v>68</v>
      </c>
      <c r="N1" s="23" t="s">
        <v>41</v>
      </c>
      <c r="O1" s="23" t="s">
        <v>69</v>
      </c>
      <c r="P1" t="s">
        <v>170</v>
      </c>
      <c r="Q1" t="s">
        <v>172</v>
      </c>
      <c r="R1" s="23" t="s">
        <v>99</v>
      </c>
      <c r="S1" s="23" t="s">
        <v>98</v>
      </c>
      <c r="T1" s="23" t="s">
        <v>70</v>
      </c>
      <c r="U1" s="23" t="s">
        <v>74</v>
      </c>
      <c r="V1" s="23" t="s">
        <v>105</v>
      </c>
      <c r="W1" s="23" t="s">
        <v>71</v>
      </c>
      <c r="X1" s="23" t="s">
        <v>75</v>
      </c>
      <c r="Y1" s="76"/>
      <c r="Z1" s="60" t="s">
        <v>176</v>
      </c>
      <c r="AA1" t="s">
        <v>178</v>
      </c>
      <c r="AB1" s="23" t="s">
        <v>184</v>
      </c>
      <c r="AC1" s="23" t="s">
        <v>190</v>
      </c>
    </row>
    <row r="2" spans="1:29" ht="15.6" x14ac:dyDescent="0.3">
      <c r="A2" s="87" t="s">
        <v>84</v>
      </c>
      <c r="B2" s="88" t="s">
        <v>92</v>
      </c>
      <c r="C2" s="88"/>
      <c r="D2" s="1" t="s">
        <v>94</v>
      </c>
      <c r="E2" s="30" t="str">
        <f>VLOOKUP(E1,'Plans terms &amp; discounts'!$A:$B,2,FALSE)</f>
        <v>Open</v>
      </c>
      <c r="F2" s="30" t="str">
        <f>VLOOKUP(F1,'Plans terms &amp; discounts'!$A:$B,2,FALSE)</f>
        <v>Open (prices fixed for 12 months)</v>
      </c>
      <c r="G2" s="30" t="str">
        <f>VLOOKUP(G1,'Plans terms &amp; discounts'!$A:$B,2,FALSE)</f>
        <v>Open</v>
      </c>
      <c r="H2" s="30" t="str">
        <f>VLOOKUP(H1,'Plans terms &amp; discounts'!$A:$B,2,FALSE)</f>
        <v>Open</v>
      </c>
      <c r="I2" s="30" t="str">
        <f>VLOOKUP(I1,'Plans terms &amp; discounts'!$A:$B,2,FALSE)</f>
        <v>Open</v>
      </c>
      <c r="J2" s="30" t="str">
        <f>VLOOKUP(J1,'Plans terms &amp; discounts'!$A:$B,2,FALSE)</f>
        <v>Open</v>
      </c>
      <c r="K2" s="30" t="str">
        <f>VLOOKUP(K1,'Plans terms &amp; discounts'!$A:$B,2,FALSE)</f>
        <v>Open</v>
      </c>
      <c r="L2" s="30" t="str">
        <f>VLOOKUP(L1,'Plans terms &amp; discounts'!$A:$B,2,FALSE)</f>
        <v>Open</v>
      </c>
      <c r="M2" s="30" t="str">
        <f>VLOOKUP(M1,'Plans terms &amp; discounts'!$A:$B,2,FALSE)</f>
        <v>Fixed (12 months)</v>
      </c>
      <c r="N2" s="30" t="str">
        <f>VLOOKUP(N1,'Plans terms &amp; discounts'!$A:$B,2,FALSE)</f>
        <v>Open or Fixed</v>
      </c>
      <c r="O2" s="30" t="str">
        <f>VLOOKUP(O1,'Plans terms &amp; discounts'!$A:$B,2,FALSE)</f>
        <v>Open</v>
      </c>
      <c r="P2" s="30" t="str">
        <f>VLOOKUP(P1,'Plans terms &amp; discounts'!$A:$B,2,FALSE)</f>
        <v>Open</v>
      </c>
      <c r="Q2" s="30" t="str">
        <f>VLOOKUP(Q1,'Plans terms &amp; discounts'!$A:$B,2,FALSE)</f>
        <v>Fixed (12 months)</v>
      </c>
      <c r="R2" s="30" t="str">
        <f>VLOOKUP(R1,'Plans terms &amp; discounts'!$A:$B,2,FALSE)</f>
        <v>Fixed (24 months)</v>
      </c>
      <c r="S2" s="30" t="str">
        <f>VLOOKUP(S1,'Plans terms &amp; discounts'!$A:$B,2,FALSE)</f>
        <v>Open</v>
      </c>
      <c r="T2" s="30" t="str">
        <f>VLOOKUP(T1,'Plans terms &amp; discounts'!$A:$B,2,FALSE)</f>
        <v>Open</v>
      </c>
      <c r="U2" s="30" t="str">
        <f>VLOOKUP(U1,'Plans terms &amp; discounts'!$A:$B,2,FALSE)</f>
        <v>Open (prices fixed for 12 months)</v>
      </c>
      <c r="V2" s="30" t="str">
        <f>VLOOKUP(V1,'Plans terms &amp; discounts'!$A:$B,2,FALSE)</f>
        <v>Open</v>
      </c>
      <c r="W2" s="30" t="str">
        <f>VLOOKUP(W1,'Plans terms &amp; discounts'!$A:$B,2,FALSE)</f>
        <v>Open</v>
      </c>
      <c r="X2" s="30" t="str">
        <f>VLOOKUP(X1,'Plans terms &amp; discounts'!$A:$B,2,FALSE)</f>
        <v>Fixed 12 months</v>
      </c>
      <c r="Y2" s="76"/>
      <c r="Z2" s="30" t="str">
        <f>VLOOKUP(Z1,'Plans terms &amp; discounts'!$A:$B,2,FALSE)</f>
        <v>Open</v>
      </c>
      <c r="AA2" s="30" t="str">
        <f>VLOOKUP(AA1,'Plans terms &amp; discounts'!$A:$B,2,FALSE)</f>
        <v>Fixed (12 months)</v>
      </c>
      <c r="AB2" s="30" t="str">
        <f>VLOOKUP(AB1,'Plans terms &amp; discounts'!$A:$B,2,FALSE)</f>
        <v>Open / Fixed</v>
      </c>
      <c r="AC2" s="30" t="str">
        <f>VLOOKUP(AC1,'Plans terms &amp; discounts'!$A:$B,2,FALSE)</f>
        <v>Open</v>
      </c>
    </row>
    <row r="3" spans="1:29" ht="15.6" x14ac:dyDescent="0.3">
      <c r="A3" s="87"/>
      <c r="B3" s="88"/>
      <c r="C3" s="88"/>
      <c r="D3" s="1" t="s">
        <v>3</v>
      </c>
      <c r="E3" s="30" t="s">
        <v>96</v>
      </c>
      <c r="F3" s="30" t="s">
        <v>95</v>
      </c>
      <c r="G3" s="30" t="s">
        <v>95</v>
      </c>
      <c r="H3" s="30" t="s">
        <v>96</v>
      </c>
      <c r="I3" s="30" t="s">
        <v>95</v>
      </c>
      <c r="J3" s="30" t="s">
        <v>96</v>
      </c>
      <c r="K3" s="30" t="s">
        <v>4</v>
      </c>
      <c r="L3" s="30" t="s">
        <v>96</v>
      </c>
      <c r="M3" s="30" t="s">
        <v>96</v>
      </c>
      <c r="N3" s="30" t="s">
        <v>96</v>
      </c>
      <c r="O3" s="30" t="s">
        <v>96</v>
      </c>
      <c r="P3" s="30" t="s">
        <v>96</v>
      </c>
      <c r="Q3" s="30" t="s">
        <v>96</v>
      </c>
      <c r="R3" s="30" t="s">
        <v>96</v>
      </c>
      <c r="S3" s="30" t="s">
        <v>96</v>
      </c>
      <c r="T3" s="30" t="s">
        <v>96</v>
      </c>
      <c r="U3" s="30" t="s">
        <v>95</v>
      </c>
      <c r="V3" s="30" t="s">
        <v>95</v>
      </c>
      <c r="W3" s="30" t="s">
        <v>96</v>
      </c>
      <c r="X3" s="30" t="s">
        <v>96</v>
      </c>
      <c r="Y3" s="76"/>
      <c r="Z3" s="30" t="s">
        <v>96</v>
      </c>
      <c r="AA3" s="30" t="s">
        <v>96</v>
      </c>
      <c r="AB3" s="30" t="s">
        <v>96</v>
      </c>
      <c r="AC3" s="30" t="s">
        <v>96</v>
      </c>
    </row>
    <row r="4" spans="1:29" ht="15.75" customHeight="1" x14ac:dyDescent="0.3">
      <c r="A4" s="87"/>
      <c r="B4" s="97" t="s">
        <v>97</v>
      </c>
      <c r="C4" s="97"/>
      <c r="D4" s="53" t="s">
        <v>30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9">
        <v>2.6615000000000002</v>
      </c>
      <c r="P4" s="48"/>
      <c r="Q4" s="48"/>
      <c r="R4" s="48"/>
      <c r="S4" s="48"/>
      <c r="T4" s="48"/>
      <c r="U4" s="48"/>
      <c r="V4" s="48"/>
      <c r="W4" s="49">
        <v>2.415</v>
      </c>
      <c r="X4" s="48"/>
      <c r="Y4" s="77"/>
      <c r="Z4" s="48"/>
      <c r="AA4" s="48"/>
      <c r="AB4" s="48"/>
      <c r="AC4" s="48"/>
    </row>
    <row r="5" spans="1:29" ht="15.6" x14ac:dyDescent="0.3">
      <c r="A5" s="87"/>
      <c r="B5" s="97"/>
      <c r="C5" s="97"/>
      <c r="D5" s="53" t="s">
        <v>31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8"/>
      <c r="Q5" s="48"/>
      <c r="R5" s="48"/>
      <c r="S5" s="48"/>
      <c r="T5" s="48"/>
      <c r="U5" s="48"/>
      <c r="V5" s="48"/>
      <c r="W5" s="49"/>
      <c r="X5" s="48"/>
      <c r="Y5" s="77"/>
      <c r="Z5" s="48"/>
      <c r="AA5" s="48"/>
      <c r="AB5" s="48"/>
      <c r="AC5" s="48"/>
    </row>
    <row r="6" spans="1:29" ht="15.6" x14ac:dyDescent="0.3">
      <c r="A6" s="87"/>
      <c r="B6" s="97"/>
      <c r="C6" s="97"/>
      <c r="D6" s="54" t="s">
        <v>32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>
        <v>0.2089</v>
      </c>
      <c r="P6" s="48"/>
      <c r="Q6" s="48"/>
      <c r="R6" s="48"/>
      <c r="S6" s="48"/>
      <c r="T6" s="48"/>
      <c r="U6" s="48"/>
      <c r="V6" s="48"/>
      <c r="W6" s="49">
        <v>0.19220000000000001</v>
      </c>
      <c r="X6" s="48"/>
      <c r="Y6" s="77"/>
      <c r="Z6" s="48"/>
      <c r="AA6" s="48"/>
      <c r="AB6" s="48"/>
      <c r="AC6" s="48"/>
    </row>
    <row r="7" spans="1:29" ht="15.6" x14ac:dyDescent="0.3">
      <c r="A7" s="87"/>
      <c r="B7" s="23"/>
      <c r="C7" s="25" t="s">
        <v>35</v>
      </c>
      <c r="D7" s="2" t="s">
        <v>6</v>
      </c>
      <c r="E7" s="31">
        <v>2.37</v>
      </c>
      <c r="F7" s="31">
        <v>2.17</v>
      </c>
      <c r="G7" s="31">
        <v>2.17</v>
      </c>
      <c r="H7" s="31">
        <v>2.2999999999999998</v>
      </c>
      <c r="I7" s="31">
        <v>2.2999999999999998</v>
      </c>
      <c r="J7" s="31">
        <v>2.25</v>
      </c>
      <c r="K7" s="31">
        <v>2.25</v>
      </c>
      <c r="L7" s="31">
        <v>1.35</v>
      </c>
      <c r="M7" s="31">
        <v>2.08</v>
      </c>
      <c r="N7" s="31">
        <v>2.37</v>
      </c>
      <c r="O7" s="31">
        <f>O4/O26</f>
        <v>2.3143478260869568</v>
      </c>
      <c r="P7" s="31">
        <v>2.1</v>
      </c>
      <c r="Q7" s="31">
        <v>2.1</v>
      </c>
      <c r="R7" s="31">
        <v>1.9966999999999999</v>
      </c>
      <c r="S7" s="31">
        <v>1.9539</v>
      </c>
      <c r="T7" s="31">
        <v>2.39093</v>
      </c>
      <c r="U7" s="31">
        <v>2.2000000000000002</v>
      </c>
      <c r="V7" s="31">
        <v>2.2000000000000002</v>
      </c>
      <c r="W7" s="31">
        <f>W4/W26</f>
        <v>2.1</v>
      </c>
      <c r="X7" s="31">
        <v>2.21</v>
      </c>
      <c r="Y7" s="77"/>
      <c r="Z7" s="31">
        <v>2.052</v>
      </c>
      <c r="AA7" s="31">
        <v>2.1</v>
      </c>
      <c r="AB7" s="31">
        <v>2.21</v>
      </c>
      <c r="AC7" s="31">
        <v>1.96</v>
      </c>
    </row>
    <row r="8" spans="1:29" ht="15.6" x14ac:dyDescent="0.3">
      <c r="A8" s="87"/>
      <c r="B8" s="23"/>
      <c r="C8" s="90" t="s">
        <v>7</v>
      </c>
      <c r="D8" s="2" t="s">
        <v>8</v>
      </c>
      <c r="E8" s="31">
        <v>1.6000000000000001E-3</v>
      </c>
      <c r="F8" s="31"/>
      <c r="G8" s="31"/>
      <c r="H8" s="31"/>
      <c r="I8" s="31"/>
      <c r="J8" s="31"/>
      <c r="K8" s="31"/>
      <c r="L8" s="31"/>
      <c r="M8" s="31"/>
      <c r="N8" s="31"/>
      <c r="O8" s="31">
        <f>O5/O26</f>
        <v>0</v>
      </c>
      <c r="P8" s="31"/>
      <c r="Q8" s="31"/>
      <c r="R8" s="31"/>
      <c r="S8" s="31"/>
      <c r="T8" s="31">
        <v>1.9E-3</v>
      </c>
      <c r="U8" s="31"/>
      <c r="V8" s="31"/>
      <c r="W8" s="31">
        <f>W5/W26</f>
        <v>0</v>
      </c>
      <c r="X8" s="31"/>
      <c r="Y8" s="77"/>
      <c r="Z8" s="31">
        <v>1.4E-3</v>
      </c>
      <c r="AA8" s="31"/>
      <c r="AB8" s="31"/>
      <c r="AC8" s="31"/>
    </row>
    <row r="9" spans="1:29" ht="15.75" customHeight="1" x14ac:dyDescent="0.3">
      <c r="A9" s="87"/>
      <c r="B9" s="23"/>
      <c r="C9" s="90"/>
      <c r="D9" s="1" t="s">
        <v>9</v>
      </c>
      <c r="E9" s="31">
        <v>0.20699999999999999</v>
      </c>
      <c r="F9" s="31"/>
      <c r="G9" s="31"/>
      <c r="H9" s="31">
        <v>0.25430000000000003</v>
      </c>
      <c r="I9" s="31"/>
      <c r="J9" s="31">
        <v>0.17829999999999999</v>
      </c>
      <c r="K9" s="31"/>
      <c r="L9" s="31">
        <v>0.20699999999999999</v>
      </c>
      <c r="M9" s="31">
        <v>0.19</v>
      </c>
      <c r="N9" s="31">
        <v>0.22</v>
      </c>
      <c r="O9" s="31">
        <f>O6/O26</f>
        <v>0.1816521739130435</v>
      </c>
      <c r="P9" s="31">
        <v>0.20169999999999999</v>
      </c>
      <c r="Q9" s="31">
        <v>0.20169999999999999</v>
      </c>
      <c r="R9" s="31">
        <v>0.2046</v>
      </c>
      <c r="S9" s="31">
        <v>0.20610000000000001</v>
      </c>
      <c r="T9" s="31">
        <v>0.20427999999999999</v>
      </c>
      <c r="U9" s="31"/>
      <c r="V9" s="31"/>
      <c r="W9" s="31">
        <f>W6/W26</f>
        <v>0.16713043478260872</v>
      </c>
      <c r="X9" s="31">
        <v>0.29099999999999998</v>
      </c>
      <c r="Y9" s="77"/>
      <c r="Z9" s="31">
        <v>0.17899999999999999</v>
      </c>
      <c r="AA9" s="31">
        <v>0.20169999999999999</v>
      </c>
      <c r="AB9" s="31">
        <v>0.29099999999999998</v>
      </c>
      <c r="AC9" s="31">
        <v>0.1633</v>
      </c>
    </row>
    <row r="10" spans="1:29" ht="15.6" x14ac:dyDescent="0.3">
      <c r="A10" s="87"/>
      <c r="B10" s="3">
        <v>0.3</v>
      </c>
      <c r="C10" s="90"/>
      <c r="D10" s="35" t="s">
        <v>10</v>
      </c>
      <c r="E10" s="19"/>
      <c r="F10" s="19"/>
      <c r="G10" s="19"/>
      <c r="H10" s="19"/>
      <c r="I10" s="19"/>
      <c r="J10" s="19"/>
      <c r="K10" s="19">
        <v>0.25559999999999999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77"/>
      <c r="Z10" s="19"/>
      <c r="AA10" s="19"/>
      <c r="AB10" s="19"/>
      <c r="AC10" s="19"/>
    </row>
    <row r="11" spans="1:29" ht="15.6" x14ac:dyDescent="0.3">
      <c r="A11" s="87"/>
      <c r="B11" s="3">
        <v>0.7</v>
      </c>
      <c r="C11" s="90"/>
      <c r="D11" s="35" t="s">
        <v>11</v>
      </c>
      <c r="E11" s="19"/>
      <c r="F11" s="19"/>
      <c r="G11" s="19"/>
      <c r="H11" s="19"/>
      <c r="I11" s="19"/>
      <c r="J11" s="19"/>
      <c r="K11" s="19">
        <v>0.14510000000000001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77"/>
      <c r="Z11" s="19"/>
      <c r="AA11" s="19"/>
      <c r="AB11" s="19"/>
      <c r="AC11" s="19"/>
    </row>
    <row r="12" spans="1:29" x14ac:dyDescent="0.3">
      <c r="A12" s="87"/>
      <c r="B12" s="3">
        <v>0.4</v>
      </c>
      <c r="C12" s="90"/>
      <c r="D12" s="36" t="s">
        <v>12</v>
      </c>
      <c r="E12" s="31"/>
      <c r="F12" s="31">
        <v>0.28439999999999999</v>
      </c>
      <c r="G12" s="31">
        <v>0.28420000000000001</v>
      </c>
      <c r="H12" s="31"/>
      <c r="I12" s="31">
        <v>0.25940000000000002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>
        <v>0.2198</v>
      </c>
      <c r="V12" s="31">
        <v>0.23749999999999999</v>
      </c>
      <c r="W12" s="31"/>
      <c r="X12" s="31"/>
      <c r="Y12" s="77"/>
      <c r="Z12" s="31"/>
      <c r="AA12" s="31"/>
      <c r="AB12" s="31"/>
      <c r="AC12" s="31"/>
    </row>
    <row r="13" spans="1:29" ht="15.6" x14ac:dyDescent="0.3">
      <c r="A13" s="87"/>
      <c r="B13" s="3">
        <v>0.4</v>
      </c>
      <c r="C13" s="90"/>
      <c r="D13" s="37" t="s">
        <v>13</v>
      </c>
      <c r="E13" s="31"/>
      <c r="F13" s="31">
        <v>0.20250000000000001</v>
      </c>
      <c r="G13" s="31">
        <v>0.1973</v>
      </c>
      <c r="H13" s="31"/>
      <c r="I13" s="31">
        <v>0.18160000000000001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>
        <v>0.16980000000000001</v>
      </c>
      <c r="V13" s="31">
        <v>0.1875</v>
      </c>
      <c r="W13" s="31"/>
      <c r="X13" s="31"/>
      <c r="Y13" s="77"/>
      <c r="Z13" s="31"/>
      <c r="AA13" s="31"/>
      <c r="AB13" s="31"/>
      <c r="AC13" s="31"/>
    </row>
    <row r="14" spans="1:29" ht="15.6" x14ac:dyDescent="0.3">
      <c r="A14" s="87"/>
      <c r="B14" s="3">
        <v>0.2</v>
      </c>
      <c r="C14" s="90"/>
      <c r="D14" s="37" t="s">
        <v>14</v>
      </c>
      <c r="E14" s="31"/>
      <c r="F14" s="31">
        <v>0.1575</v>
      </c>
      <c r="G14" s="31">
        <v>0.15529999999999999</v>
      </c>
      <c r="H14" s="31"/>
      <c r="I14" s="31">
        <v>0.12970000000000001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>
        <v>0.1099</v>
      </c>
      <c r="V14" s="31">
        <v>0.1188</v>
      </c>
      <c r="W14" s="31"/>
      <c r="X14" s="31"/>
      <c r="Y14" s="77"/>
      <c r="Z14" s="31"/>
      <c r="AA14" s="31"/>
      <c r="AB14" s="31"/>
      <c r="AC14" s="31"/>
    </row>
    <row r="15" spans="1:29" x14ac:dyDescent="0.3">
      <c r="A15" s="87"/>
      <c r="B15" s="24"/>
      <c r="C15" s="84" t="s">
        <v>91</v>
      </c>
      <c r="D15" s="43" t="s">
        <v>15</v>
      </c>
      <c r="E15" s="17"/>
      <c r="F15" s="17"/>
      <c r="G15" s="17"/>
      <c r="H15" s="17"/>
      <c r="I15" s="17"/>
      <c r="J15" s="17"/>
      <c r="K15" s="17"/>
      <c r="L15" s="17"/>
      <c r="M15" s="17"/>
      <c r="N15" s="17">
        <v>100</v>
      </c>
      <c r="O15" s="17"/>
      <c r="P15" s="17"/>
      <c r="Q15" s="17">
        <v>200</v>
      </c>
      <c r="R15" s="17">
        <v>200</v>
      </c>
      <c r="S15" s="17">
        <v>120</v>
      </c>
      <c r="T15" s="17"/>
      <c r="U15" s="17"/>
      <c r="V15" s="17"/>
      <c r="W15" s="17">
        <v>150</v>
      </c>
      <c r="X15" s="17"/>
      <c r="Y15" s="78"/>
      <c r="Z15" s="17"/>
      <c r="AA15" s="17"/>
      <c r="AB15" s="17"/>
      <c r="AC15" s="17"/>
    </row>
    <row r="16" spans="1:29" x14ac:dyDescent="0.3">
      <c r="A16" s="87"/>
      <c r="B16" s="24"/>
      <c r="C16" s="84"/>
      <c r="D16" s="3" t="s">
        <v>16</v>
      </c>
      <c r="E16" s="50"/>
      <c r="F16" s="50"/>
      <c r="G16" s="50"/>
      <c r="H16" s="50"/>
      <c r="I16" s="50"/>
      <c r="J16" s="50"/>
      <c r="K16" s="48"/>
      <c r="L16" s="48"/>
      <c r="M16" s="48"/>
      <c r="N16" s="50">
        <v>0.06</v>
      </c>
      <c r="O16" s="50"/>
      <c r="P16" s="51"/>
      <c r="Q16" s="51"/>
      <c r="R16" s="50"/>
      <c r="S16" s="50"/>
      <c r="T16" s="50"/>
      <c r="U16" s="16"/>
      <c r="V16" s="16"/>
      <c r="W16" s="50"/>
      <c r="X16" s="50"/>
      <c r="Y16" s="79"/>
      <c r="Z16" s="50"/>
      <c r="AA16" s="50"/>
      <c r="AB16" s="50"/>
      <c r="AC16" s="50"/>
    </row>
    <row r="17" spans="1:29" x14ac:dyDescent="0.3">
      <c r="A17" s="87"/>
      <c r="B17" s="24"/>
      <c r="C17" s="84"/>
      <c r="D17" s="3" t="s">
        <v>17</v>
      </c>
      <c r="E17" s="16">
        <f>VLOOKUP(E1,'Plans terms &amp; discounts'!$A:$E,5,0)</f>
        <v>0</v>
      </c>
      <c r="F17" s="16" t="str">
        <f>VLOOKUP(F1,'Plans terms &amp; discounts'!$A:$E,5,0)</f>
        <v>.</v>
      </c>
      <c r="G17" s="16" t="str">
        <f>VLOOKUP(G1,'Plans terms &amp; discounts'!$A:$E,5,0)</f>
        <v>.</v>
      </c>
      <c r="H17" s="16" t="str">
        <f>VLOOKUP(H1,'Plans terms &amp; discounts'!$A:$E,5,0)</f>
        <v>.</v>
      </c>
      <c r="I17" s="16" t="str">
        <f>VLOOKUP(I1,'Plans terms &amp; discounts'!$A:$E,5,0)</f>
        <v>.</v>
      </c>
      <c r="J17" s="16" t="str">
        <f>VLOOKUP(J1,'Plans terms &amp; discounts'!$A:$E,5,0)</f>
        <v>.</v>
      </c>
      <c r="K17" s="16" t="str">
        <f>VLOOKUP(K1,'Plans terms &amp; discounts'!$A:$E,5,0)</f>
        <v>.</v>
      </c>
      <c r="L17" s="16" t="str">
        <f>VLOOKUP(L1,'Plans terms &amp; discounts'!$A:$E,5,0)</f>
        <v>.</v>
      </c>
      <c r="M17" s="16" t="str">
        <f>VLOOKUP(M1,'Plans terms &amp; discounts'!$A:$E,5,0)</f>
        <v>.</v>
      </c>
      <c r="N17" s="16" t="str">
        <f>VLOOKUP(N1,'Plans terms &amp; discounts'!$A:$E,5,0)</f>
        <v xml:space="preserve"> 2% Direct Debit, 1%eBilling, 3% fixed term + $100 on 12 month sign up, free Power Shout hours</v>
      </c>
      <c r="O17" s="16" t="str">
        <f>VLOOKUP(O1,'Plans terms &amp; discounts'!$A:$E,5,0)</f>
        <v>.</v>
      </c>
      <c r="P17" s="16" t="str">
        <f>VLOOKUP(P1,'Plans terms &amp; discounts'!$A:$E,5,0)</f>
        <v>.</v>
      </c>
      <c r="Q17" s="16" t="str">
        <f>VLOOKUP(Q1,'Plans terms &amp; discounts'!$A:$E,5,0)</f>
        <v>$200 account credit, prices fixed for 1 year, $150 Termination Fee applies</v>
      </c>
      <c r="R17" s="16" t="str">
        <f>VLOOKUP(R1,'Plans terms &amp; discounts'!$A:$E,5,0)</f>
        <v>$200 credit upon joining, prices fixed for 24 months</v>
      </c>
      <c r="S17" s="16" t="str">
        <f>VLOOKUP(S1,'Plans terms &amp; discounts'!$A:$E,5,0)</f>
        <v>$10 monthly credit, variable rates during the year, open contract</v>
      </c>
      <c r="T17" s="16" t="str">
        <f>VLOOKUP(T1,'Plans terms &amp; discounts'!$A:$E,5,0)</f>
        <v>.</v>
      </c>
      <c r="U17" s="16" t="str">
        <f>VLOOKUP(U1,'Plans terms &amp; discounts'!$A:$E,5,0)</f>
        <v>.</v>
      </c>
      <c r="V17" s="16" t="str">
        <f>VLOOKUP(V1,'Plans terms &amp; discounts'!$A:$E,5,0)</f>
        <v>.</v>
      </c>
      <c r="W17" s="16" t="str">
        <f>VLOOKUP(W1,'Plans terms &amp; discounts'!$A:$E,5,0)</f>
        <v>$150 credit for new customers upon online signup</v>
      </c>
      <c r="X17" s="16" t="str">
        <f>VLOOKUP(X1,'Plans terms &amp; discounts'!$A:$E,5,0)</f>
        <v>$20 off Broadband per month for 12 months, $250 sign up bonus (Only for new customers taking out Unlimited broadband and Power bundle on a 12 month plan)</v>
      </c>
      <c r="Y17" s="76"/>
      <c r="Z17" s="16" t="str">
        <f>VLOOKUP(Z1,'Plans terms &amp; discounts'!$A:$E,5,0)</f>
        <v xml:space="preserve">Special discounted energy and broadband prices (4G 300 GB for $65, Fast Fibre for $80)  </v>
      </c>
      <c r="AA17" s="16" t="str">
        <f>VLOOKUP(AA1,'Plans terms &amp; discounts'!$A:$E,5,0)</f>
        <v>$50 account credit, prices fixed for 1 year, 6 months free broadband, 3 months free mobile</v>
      </c>
      <c r="AB17" s="16" t="str">
        <f>VLOOKUP(AB1,'Plans terms &amp; discounts'!$A:$E,5,0)</f>
        <v>Only available when taking out selected broadband plans with 2degrees. $20 off broadband price per month.</v>
      </c>
      <c r="AC17" s="16" t="str">
        <f>VLOOKUP(AC1,'Plans terms &amp; discounts'!$A:$E,5,0)</f>
        <v>Must be bundled with an Electric Kiwi Broadband plan and paid in advance. Not possible to only sign up to this energy plan without one of their broadband services.</v>
      </c>
    </row>
    <row r="18" spans="1:29" ht="19.5" customHeight="1" x14ac:dyDescent="0.3">
      <c r="A18" s="87"/>
      <c r="B18" s="24"/>
      <c r="C18" s="84"/>
      <c r="D18" s="4" t="s">
        <v>118</v>
      </c>
      <c r="E18" s="16" t="str">
        <f>VLOOKUP(E1,'Plans terms &amp; discounts'!$A:$E,4,FALSE)</f>
        <v>.</v>
      </c>
      <c r="F18" s="16" t="str">
        <f>VLOOKUP(F1,'Plans terms &amp; discounts'!$A:$E,4,FALSE)</f>
        <v>.</v>
      </c>
      <c r="G18" s="16" t="str">
        <f>VLOOKUP(G1,'Plans terms &amp; discounts'!$A:$E,4,FALSE)</f>
        <v>.</v>
      </c>
      <c r="H18" s="16" t="str">
        <f>VLOOKUP(H1,'Plans terms &amp; discounts'!$A:$E,4,FALSE)</f>
        <v>.</v>
      </c>
      <c r="I18" s="16" t="str">
        <f>VLOOKUP(I1,'Plans terms &amp; discounts'!$A:$E,4,FALSE)</f>
        <v>.</v>
      </c>
      <c r="J18" s="16" t="str">
        <f>VLOOKUP(J1,'Plans terms &amp; discounts'!$A:$E,4,FALSE)</f>
        <v>.</v>
      </c>
      <c r="K18" s="16" t="str">
        <f>VLOOKUP(K1,'Plans terms &amp; discounts'!$A:$E,4,FALSE)</f>
        <v>.</v>
      </c>
      <c r="L18" s="16" t="str">
        <f>VLOOKUP(L1,'Plans terms &amp; discounts'!$A:$E,4,FALSE)</f>
        <v>.</v>
      </c>
      <c r="M18" s="16" t="str">
        <f>VLOOKUP(M1,'Plans terms &amp; discounts'!$A:$E,4,FALSE)</f>
        <v>.</v>
      </c>
      <c r="N18" s="16" t="str">
        <f>VLOOKUP(N1,'Plans terms &amp; discounts'!$A:$E,4,FALSE)</f>
        <v>DISC-03</v>
      </c>
      <c r="O18" s="16" t="str">
        <f>VLOOKUP(O1,'Plans terms &amp; discounts'!$A:$E,4,FALSE)</f>
        <v>.</v>
      </c>
      <c r="P18" s="16" t="str">
        <f>VLOOKUP(P1,'Plans terms &amp; discounts'!$A:$E,4,FALSE)</f>
        <v>.</v>
      </c>
      <c r="Q18" s="16" t="str">
        <f>VLOOKUP(Q1,'Plans terms &amp; discounts'!$A:$E,4,FALSE)</f>
        <v>DISC-04</v>
      </c>
      <c r="R18" s="16" t="str">
        <f>VLOOKUP(R1,'Plans terms &amp; discounts'!$A:$E,4,FALSE)</f>
        <v>DISC-07</v>
      </c>
      <c r="S18" s="16" t="str">
        <f>VLOOKUP(S1,'Plans terms &amp; discounts'!$A:$E,4,FALSE)</f>
        <v>DISC-10</v>
      </c>
      <c r="T18" s="16" t="str">
        <f>VLOOKUP(T1,'Plans terms &amp; discounts'!$A:$E,4,FALSE)</f>
        <v>.</v>
      </c>
      <c r="U18" s="16" t="str">
        <f>VLOOKUP(U1,'Plans terms &amp; discounts'!$A:$E,4,FALSE)</f>
        <v>.</v>
      </c>
      <c r="V18" s="16" t="str">
        <f>VLOOKUP(V1,'Plans terms &amp; discounts'!$A:$E,4,FALSE)</f>
        <v>.</v>
      </c>
      <c r="W18" s="16" t="str">
        <f>VLOOKUP(W1,'Plans terms &amp; discounts'!$A:$E,4,FALSE)</f>
        <v>DISC-08</v>
      </c>
      <c r="X18" s="16" t="str">
        <f>VLOOKUP(X1,'Plans terms &amp; discounts'!$A:$E,4,FALSE)</f>
        <v>BUND-02</v>
      </c>
      <c r="Y18" s="76"/>
      <c r="Z18" s="16" t="str">
        <f>VLOOKUP(Z1,'Plans terms &amp; discounts'!$A:$E,4,FALSE)</f>
        <v>BUND-05</v>
      </c>
      <c r="AA18" s="16" t="str">
        <f>VLOOKUP(AA1,'Plans terms &amp; discounts'!$A:$E,4,FALSE)</f>
        <v>BUND-04</v>
      </c>
      <c r="AB18" s="16" t="str">
        <f>VLOOKUP(AB1,'Plans terms &amp; discounts'!$A:$E,4,FALSE)</f>
        <v>BUND-06</v>
      </c>
      <c r="AC18" s="16" t="str">
        <f>VLOOKUP(AC1,'Plans terms &amp; discounts'!$A:$E,4,FALSE)</f>
        <v>BUND-07</v>
      </c>
    </row>
    <row r="19" spans="1:29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76"/>
      <c r="Z19" s="32"/>
      <c r="AA19" s="32"/>
      <c r="AB19" s="32"/>
      <c r="AC19" s="32"/>
    </row>
    <row r="20" spans="1:29" x14ac:dyDescent="0.3">
      <c r="A20" s="85" t="s">
        <v>85</v>
      </c>
      <c r="B20" s="13"/>
      <c r="C20" s="13"/>
      <c r="D20" s="13" t="s">
        <v>19</v>
      </c>
      <c r="E20" s="21">
        <f>E35</f>
        <v>2.7254999999999998</v>
      </c>
      <c r="F20" s="21">
        <f t="shared" ref="F20:I20" si="0">F35</f>
        <v>2.4954999999999998</v>
      </c>
      <c r="G20" s="21">
        <f t="shared" si="0"/>
        <v>2.4954999999999998</v>
      </c>
      <c r="H20" s="21">
        <f t="shared" si="0"/>
        <v>2.6449999999999996</v>
      </c>
      <c r="I20" s="21">
        <f t="shared" si="0"/>
        <v>2.6449999999999996</v>
      </c>
      <c r="J20" s="21">
        <f>J35</f>
        <v>2.5874999999999999</v>
      </c>
      <c r="K20" s="22">
        <f>K7*K26</f>
        <v>2.5874999999999999</v>
      </c>
      <c r="L20" s="22">
        <f>L7*L26</f>
        <v>1.5525</v>
      </c>
      <c r="M20" s="22">
        <f t="shared" ref="M20:N20" si="1">M7*M26</f>
        <v>2.3919999999999999</v>
      </c>
      <c r="N20" s="22">
        <f t="shared" si="1"/>
        <v>2.7254999999999998</v>
      </c>
      <c r="O20" s="21">
        <f>O35</f>
        <v>2.6615000000000002</v>
      </c>
      <c r="P20" s="21">
        <f>P7*P26</f>
        <v>2.415</v>
      </c>
      <c r="Q20" s="21">
        <f>Q7*Q26</f>
        <v>2.415</v>
      </c>
      <c r="R20" s="21">
        <f>R35</f>
        <v>2.2962049999999996</v>
      </c>
      <c r="S20" s="21">
        <f>S35</f>
        <v>2.246985</v>
      </c>
      <c r="T20" s="21">
        <f>T35</f>
        <v>2.7495694999999998</v>
      </c>
      <c r="U20" s="21">
        <f>U7*U26</f>
        <v>2.5299999999999998</v>
      </c>
      <c r="V20" s="21">
        <f>V7*V26</f>
        <v>2.5299999999999998</v>
      </c>
      <c r="W20" s="21">
        <f t="shared" ref="W20:Z20" si="2">W35</f>
        <v>2.415</v>
      </c>
      <c r="X20" s="21">
        <f t="shared" si="2"/>
        <v>2.5414999999999996</v>
      </c>
      <c r="Y20" s="77"/>
      <c r="Z20" s="21">
        <f t="shared" si="2"/>
        <v>2.3597999999999999</v>
      </c>
      <c r="AA20" s="21">
        <f>AA35</f>
        <v>2.415</v>
      </c>
      <c r="AB20" s="21">
        <f>AB35</f>
        <v>2.5414999999999996</v>
      </c>
      <c r="AC20" s="21">
        <f>AC35</f>
        <v>2.254</v>
      </c>
    </row>
    <row r="21" spans="1:29" x14ac:dyDescent="0.3">
      <c r="A21" s="85"/>
      <c r="B21" s="13"/>
      <c r="C21" s="13"/>
      <c r="D21" s="13" t="s">
        <v>20</v>
      </c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1"/>
      <c r="Q21" s="21"/>
      <c r="R21" s="22"/>
      <c r="S21" s="22"/>
      <c r="T21" s="22"/>
      <c r="U21" s="21"/>
      <c r="V21" s="21"/>
      <c r="W21" s="22"/>
      <c r="X21" s="22"/>
      <c r="Y21" s="78"/>
      <c r="Z21" s="22"/>
      <c r="AA21" s="22"/>
      <c r="AB21" s="22"/>
      <c r="AC21" s="22"/>
    </row>
    <row r="22" spans="1:29" x14ac:dyDescent="0.3">
      <c r="A22" s="85"/>
      <c r="B22" s="13"/>
      <c r="C22" s="13"/>
      <c r="D22" s="13" t="s">
        <v>21</v>
      </c>
      <c r="E22" s="22">
        <f t="shared" ref="E22:Z22" si="3">E37</f>
        <v>3129.8284999999996</v>
      </c>
      <c r="F22" s="22">
        <f t="shared" si="3"/>
        <v>3226.6286</v>
      </c>
      <c r="G22" s="22">
        <f t="shared" si="3"/>
        <v>3200.0175999999997</v>
      </c>
      <c r="H22" s="22">
        <f t="shared" si="3"/>
        <v>3568.1855</v>
      </c>
      <c r="I22" s="22">
        <f t="shared" si="3"/>
        <v>3036.3748999999998</v>
      </c>
      <c r="J22" s="22">
        <f>J37</f>
        <v>2769.3379999999997</v>
      </c>
      <c r="K22" s="22">
        <f>K37</f>
        <v>2768.8262499999996</v>
      </c>
      <c r="L22" s="22">
        <f>L37</f>
        <v>2685.3074999999994</v>
      </c>
      <c r="M22" s="22">
        <f t="shared" ref="M22:V22" si="4">M37</f>
        <v>2817.7299999999996</v>
      </c>
      <c r="N22" s="22">
        <f t="shared" si="4"/>
        <v>3246.5074999999997</v>
      </c>
      <c r="O22" s="22">
        <f t="shared" si="4"/>
        <v>2830.6575000000003</v>
      </c>
      <c r="P22" s="22">
        <f t="shared" si="4"/>
        <v>2945.8744999999994</v>
      </c>
      <c r="Q22" s="22">
        <f t="shared" si="4"/>
        <v>2945.8744999999994</v>
      </c>
      <c r="R22" s="22">
        <f t="shared" si="4"/>
        <v>2932.1958249999998</v>
      </c>
      <c r="S22" s="22">
        <f t="shared" si="4"/>
        <v>2929.5830249999999</v>
      </c>
      <c r="T22" s="22">
        <f t="shared" si="4"/>
        <v>3113.8451674999997</v>
      </c>
      <c r="U22" s="22">
        <f t="shared" si="4"/>
        <v>2743.4376999999999</v>
      </c>
      <c r="V22" s="22">
        <f t="shared" si="4"/>
        <v>2906.5835999999999</v>
      </c>
      <c r="W22" s="22">
        <f t="shared" si="3"/>
        <v>2592.0550000000003</v>
      </c>
      <c r="X22" s="22">
        <f t="shared" si="3"/>
        <v>3906.0324999999993</v>
      </c>
      <c r="Y22" s="78"/>
      <c r="Z22" s="22">
        <f t="shared" si="3"/>
        <v>2707.7209999999995</v>
      </c>
      <c r="AA22" s="22">
        <f>AA37</f>
        <v>2945.8744999999994</v>
      </c>
      <c r="AB22" s="22">
        <f>AB37</f>
        <v>3906.0324999999993</v>
      </c>
      <c r="AC22" s="22">
        <f>AC37</f>
        <v>2494.0855000000001</v>
      </c>
    </row>
    <row r="23" spans="1:29" x14ac:dyDescent="0.3">
      <c r="A23" s="85"/>
      <c r="B23" s="13"/>
      <c r="C23" s="13"/>
      <c r="D23" s="14" t="s">
        <v>22</v>
      </c>
      <c r="E23" s="22">
        <f>E39</f>
        <v>3129.8284999999996</v>
      </c>
      <c r="F23" s="22">
        <f t="shared" ref="F23:I23" si="5">F39</f>
        <v>3226.6286</v>
      </c>
      <c r="G23" s="22">
        <f t="shared" si="5"/>
        <v>3200.0175999999997</v>
      </c>
      <c r="H23" s="22">
        <f t="shared" si="5"/>
        <v>3568.1855</v>
      </c>
      <c r="I23" s="22">
        <f t="shared" si="5"/>
        <v>3036.3748999999998</v>
      </c>
      <c r="J23" s="22">
        <f>J39</f>
        <v>2769.3379999999997</v>
      </c>
      <c r="K23" s="22">
        <f>K22-K38</f>
        <v>2768.8262499999996</v>
      </c>
      <c r="L23" s="22">
        <f>L22-L38</f>
        <v>2685.3074999999994</v>
      </c>
      <c r="M23" s="22">
        <f t="shared" ref="M23:N23" si="6">M22-M38</f>
        <v>2817.7299999999996</v>
      </c>
      <c r="N23" s="22">
        <f t="shared" si="6"/>
        <v>2951.7170499999997</v>
      </c>
      <c r="O23" s="22">
        <f>O39</f>
        <v>2830.6575000000003</v>
      </c>
      <c r="P23" s="22">
        <f>P22-P38</f>
        <v>2945.8744999999994</v>
      </c>
      <c r="Q23" s="22">
        <f>Q22-Q38</f>
        <v>2745.8744999999994</v>
      </c>
      <c r="R23" s="22">
        <f>R39</f>
        <v>2732.1958249999998</v>
      </c>
      <c r="S23" s="22">
        <f>S39</f>
        <v>2809.5830249999999</v>
      </c>
      <c r="T23" s="22">
        <f>T39</f>
        <v>3113.8451674999997</v>
      </c>
      <c r="U23" s="22">
        <f>U22-U38</f>
        <v>2743.4376999999999</v>
      </c>
      <c r="V23" s="22">
        <f>V22-V38</f>
        <v>2906.5835999999999</v>
      </c>
      <c r="W23" s="22">
        <f t="shared" ref="W23:Z23" si="7">W39</f>
        <v>2442.0550000000003</v>
      </c>
      <c r="X23" s="22">
        <f t="shared" si="7"/>
        <v>3906.0324999999993</v>
      </c>
      <c r="Y23" s="78"/>
      <c r="Z23" s="22">
        <f t="shared" si="7"/>
        <v>2707.7209999999995</v>
      </c>
      <c r="AA23" s="22">
        <f>AA39</f>
        <v>2945.8744999999994</v>
      </c>
      <c r="AB23" s="22">
        <f>AB39</f>
        <v>3906.0324999999993</v>
      </c>
      <c r="AC23" s="22">
        <f>AC39</f>
        <v>2494.0855000000001</v>
      </c>
    </row>
    <row r="24" spans="1:29" x14ac:dyDescent="0.3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2"/>
      <c r="L24" s="32"/>
      <c r="M24" s="32"/>
      <c r="N24" s="32"/>
      <c r="O24" s="33"/>
      <c r="P24" s="32"/>
      <c r="Q24" s="32"/>
      <c r="R24" s="33"/>
      <c r="S24" s="33"/>
      <c r="T24" s="33"/>
      <c r="U24" s="32"/>
      <c r="V24" s="32"/>
      <c r="W24" s="33"/>
      <c r="X24" s="33"/>
      <c r="Y24" s="78"/>
      <c r="Z24" s="33"/>
      <c r="AA24" s="33"/>
      <c r="AB24" s="33"/>
      <c r="AC24" s="33"/>
    </row>
    <row r="25" spans="1:29" x14ac:dyDescent="0.3">
      <c r="A25" s="92" t="s">
        <v>90</v>
      </c>
      <c r="B25" s="34">
        <v>8900</v>
      </c>
      <c r="C25" s="93" t="s">
        <v>33</v>
      </c>
      <c r="D25" s="13" t="s">
        <v>23</v>
      </c>
      <c r="E25" s="13">
        <f>$B$25</f>
        <v>8900</v>
      </c>
      <c r="F25" s="13">
        <f t="shared" ref="F25:AC25" si="8">$B$25</f>
        <v>8900</v>
      </c>
      <c r="G25" s="13">
        <f t="shared" si="8"/>
        <v>8900</v>
      </c>
      <c r="H25" s="13">
        <f t="shared" si="8"/>
        <v>8900</v>
      </c>
      <c r="I25" s="13">
        <f t="shared" si="8"/>
        <v>8900</v>
      </c>
      <c r="J25" s="13">
        <f t="shared" si="8"/>
        <v>8900</v>
      </c>
      <c r="K25" s="13">
        <f>$B$25</f>
        <v>8900</v>
      </c>
      <c r="L25" s="13">
        <f>$B$25</f>
        <v>8900</v>
      </c>
      <c r="M25" s="13">
        <f t="shared" ref="M25:N25" si="9">$B$25</f>
        <v>8900</v>
      </c>
      <c r="N25" s="13">
        <f t="shared" si="9"/>
        <v>8900</v>
      </c>
      <c r="O25" s="13">
        <f t="shared" si="8"/>
        <v>8900</v>
      </c>
      <c r="P25" s="13">
        <f t="shared" si="8"/>
        <v>8900</v>
      </c>
      <c r="Q25" s="13">
        <f t="shared" si="8"/>
        <v>8900</v>
      </c>
      <c r="R25" s="13">
        <f>$B$25</f>
        <v>8900</v>
      </c>
      <c r="S25" s="13">
        <f>$B$25</f>
        <v>8900</v>
      </c>
      <c r="T25" s="13">
        <f>$B$25</f>
        <v>8900</v>
      </c>
      <c r="U25" s="13">
        <f>$B$25</f>
        <v>8900</v>
      </c>
      <c r="V25" s="13">
        <f>$B$25</f>
        <v>8900</v>
      </c>
      <c r="W25" s="13">
        <f t="shared" si="8"/>
        <v>8900</v>
      </c>
      <c r="X25" s="13">
        <f t="shared" si="8"/>
        <v>8900</v>
      </c>
      <c r="Y25" s="76"/>
      <c r="Z25" s="13">
        <f t="shared" si="8"/>
        <v>8900</v>
      </c>
      <c r="AA25" s="13">
        <f t="shared" si="8"/>
        <v>8900</v>
      </c>
      <c r="AB25" s="13">
        <f t="shared" si="8"/>
        <v>8900</v>
      </c>
      <c r="AC25" s="13">
        <f t="shared" si="8"/>
        <v>8900</v>
      </c>
    </row>
    <row r="26" spans="1:29" x14ac:dyDescent="0.3">
      <c r="A26" s="92"/>
      <c r="B26" s="34">
        <v>1.1499999999999999</v>
      </c>
      <c r="C26" s="93"/>
      <c r="D26" s="14" t="s">
        <v>34</v>
      </c>
      <c r="E26" s="15">
        <f>$B$26</f>
        <v>1.1499999999999999</v>
      </c>
      <c r="F26" s="15">
        <f t="shared" ref="F26:AC26" si="10">$B$26</f>
        <v>1.1499999999999999</v>
      </c>
      <c r="G26" s="15">
        <f t="shared" si="10"/>
        <v>1.1499999999999999</v>
      </c>
      <c r="H26" s="15">
        <f t="shared" si="10"/>
        <v>1.1499999999999999</v>
      </c>
      <c r="I26" s="15">
        <f t="shared" si="10"/>
        <v>1.1499999999999999</v>
      </c>
      <c r="J26" s="15">
        <f t="shared" si="10"/>
        <v>1.1499999999999999</v>
      </c>
      <c r="K26" s="15">
        <f t="shared" si="10"/>
        <v>1.1499999999999999</v>
      </c>
      <c r="L26" s="15">
        <f t="shared" si="10"/>
        <v>1.1499999999999999</v>
      </c>
      <c r="M26" s="15">
        <f t="shared" si="10"/>
        <v>1.1499999999999999</v>
      </c>
      <c r="N26" s="15">
        <f t="shared" si="10"/>
        <v>1.1499999999999999</v>
      </c>
      <c r="O26" s="15">
        <f t="shared" si="10"/>
        <v>1.1499999999999999</v>
      </c>
      <c r="P26" s="15">
        <f t="shared" si="10"/>
        <v>1.1499999999999999</v>
      </c>
      <c r="Q26" s="15">
        <f t="shared" si="10"/>
        <v>1.1499999999999999</v>
      </c>
      <c r="R26" s="15">
        <f t="shared" si="10"/>
        <v>1.1499999999999999</v>
      </c>
      <c r="S26" s="15">
        <f t="shared" si="10"/>
        <v>1.1499999999999999</v>
      </c>
      <c r="T26" s="15">
        <f t="shared" si="10"/>
        <v>1.1499999999999999</v>
      </c>
      <c r="U26" s="15">
        <f t="shared" si="10"/>
        <v>1.1499999999999999</v>
      </c>
      <c r="V26" s="15">
        <f t="shared" si="10"/>
        <v>1.1499999999999999</v>
      </c>
      <c r="W26" s="15">
        <f t="shared" si="10"/>
        <v>1.1499999999999999</v>
      </c>
      <c r="X26" s="15">
        <f t="shared" si="10"/>
        <v>1.1499999999999999</v>
      </c>
      <c r="Y26" s="78"/>
      <c r="Z26" s="15">
        <f t="shared" si="10"/>
        <v>1.1499999999999999</v>
      </c>
      <c r="AA26" s="15">
        <f t="shared" si="10"/>
        <v>1.1499999999999999</v>
      </c>
      <c r="AB26" s="15">
        <f t="shared" si="10"/>
        <v>1.1499999999999999</v>
      </c>
      <c r="AC26" s="15">
        <f t="shared" si="10"/>
        <v>1.1499999999999999</v>
      </c>
    </row>
    <row r="27" spans="1:29" x14ac:dyDescent="0.3">
      <c r="A27" s="92"/>
      <c r="B27" s="10"/>
      <c r="C27" s="94" t="s">
        <v>86</v>
      </c>
      <c r="D27" s="7" t="s">
        <v>24</v>
      </c>
      <c r="E27" s="7" t="str">
        <f>E3</f>
        <v>Inclusive</v>
      </c>
      <c r="F27" s="7" t="str">
        <f t="shared" ref="F27:I27" si="11">F3</f>
        <v>Peak Off Peak &amp; Shoulder</v>
      </c>
      <c r="G27" s="7" t="str">
        <f t="shared" si="11"/>
        <v>Peak Off Peak &amp; Shoulder</v>
      </c>
      <c r="H27" s="7" t="str">
        <f t="shared" si="11"/>
        <v>Inclusive</v>
      </c>
      <c r="I27" s="7" t="str">
        <f t="shared" si="11"/>
        <v>Peak Off Peak &amp; Shoulder</v>
      </c>
      <c r="J27" s="7" t="str">
        <f>J3</f>
        <v>Inclusive</v>
      </c>
      <c r="K27" s="7" t="str">
        <f>K3</f>
        <v>Peak &amp; Off Peak</v>
      </c>
      <c r="L27" s="7" t="str">
        <f>L3</f>
        <v>Inclusive</v>
      </c>
      <c r="M27" s="7" t="str">
        <f t="shared" ref="M27:Z27" si="12">M3</f>
        <v>Inclusive</v>
      </c>
      <c r="N27" s="7" t="str">
        <f t="shared" si="12"/>
        <v>Inclusive</v>
      </c>
      <c r="O27" s="7" t="str">
        <f t="shared" si="12"/>
        <v>Inclusive</v>
      </c>
      <c r="P27" s="7" t="str">
        <f t="shared" si="12"/>
        <v>Inclusive</v>
      </c>
      <c r="Q27" s="7" t="str">
        <f t="shared" si="12"/>
        <v>Inclusive</v>
      </c>
      <c r="R27" s="7" t="str">
        <f t="shared" si="12"/>
        <v>Inclusive</v>
      </c>
      <c r="S27" s="7" t="str">
        <f t="shared" si="12"/>
        <v>Inclusive</v>
      </c>
      <c r="T27" s="7" t="str">
        <f t="shared" si="12"/>
        <v>Inclusive</v>
      </c>
      <c r="U27" s="7" t="str">
        <f t="shared" si="12"/>
        <v>Peak Off Peak &amp; Shoulder</v>
      </c>
      <c r="V27" s="7" t="str">
        <f t="shared" si="12"/>
        <v>Peak Off Peak &amp; Shoulder</v>
      </c>
      <c r="W27" s="7" t="str">
        <f t="shared" si="12"/>
        <v>Inclusive</v>
      </c>
      <c r="X27" s="7" t="str">
        <f t="shared" si="12"/>
        <v>Inclusive</v>
      </c>
      <c r="Y27" s="76"/>
      <c r="Z27" s="7" t="str">
        <f t="shared" si="12"/>
        <v>Inclusive</v>
      </c>
      <c r="AA27" s="7" t="str">
        <f>AA3</f>
        <v>Inclusive</v>
      </c>
      <c r="AB27" s="7" t="str">
        <f>AB3</f>
        <v>Inclusive</v>
      </c>
      <c r="AC27" s="7" t="str">
        <f>AC3</f>
        <v>Inclusive</v>
      </c>
    </row>
    <row r="28" spans="1:29" x14ac:dyDescent="0.3">
      <c r="A28" s="92"/>
      <c r="B28" s="10"/>
      <c r="C28" s="94"/>
      <c r="D28" s="7" t="s">
        <v>9</v>
      </c>
      <c r="E28" s="8">
        <f>E9</f>
        <v>0.20699999999999999</v>
      </c>
      <c r="F28" s="8">
        <f t="shared" ref="F28:I28" si="13">F9</f>
        <v>0</v>
      </c>
      <c r="G28" s="8">
        <f t="shared" si="13"/>
        <v>0</v>
      </c>
      <c r="H28" s="8">
        <f t="shared" si="13"/>
        <v>0.25430000000000003</v>
      </c>
      <c r="I28" s="8">
        <f t="shared" si="13"/>
        <v>0</v>
      </c>
      <c r="J28" s="8">
        <f>J9</f>
        <v>0.17829999999999999</v>
      </c>
      <c r="K28" s="8">
        <f>K9</f>
        <v>0</v>
      </c>
      <c r="L28" s="8">
        <f>L9</f>
        <v>0.20699999999999999</v>
      </c>
      <c r="M28" s="8">
        <f t="shared" ref="M28:W28" si="14">M9</f>
        <v>0.19</v>
      </c>
      <c r="N28" s="8">
        <f t="shared" si="14"/>
        <v>0.22</v>
      </c>
      <c r="O28" s="8">
        <f t="shared" si="14"/>
        <v>0.1816521739130435</v>
      </c>
      <c r="P28" s="8">
        <f t="shared" si="14"/>
        <v>0.20169999999999999</v>
      </c>
      <c r="Q28" s="8">
        <f t="shared" si="14"/>
        <v>0.20169999999999999</v>
      </c>
      <c r="R28" s="8">
        <f t="shared" si="14"/>
        <v>0.2046</v>
      </c>
      <c r="S28" s="8">
        <f t="shared" si="14"/>
        <v>0.20610000000000001</v>
      </c>
      <c r="T28" s="8">
        <f t="shared" si="14"/>
        <v>0.20427999999999999</v>
      </c>
      <c r="U28" s="8">
        <f t="shared" si="14"/>
        <v>0</v>
      </c>
      <c r="V28" s="8">
        <f t="shared" si="14"/>
        <v>0</v>
      </c>
      <c r="W28" s="8">
        <f t="shared" si="14"/>
        <v>0.16713043478260872</v>
      </c>
      <c r="X28" s="8">
        <f>X9</f>
        <v>0.29099999999999998</v>
      </c>
      <c r="Y28" s="77"/>
      <c r="Z28" s="8">
        <f t="shared" ref="Z28" si="15">Z9</f>
        <v>0.17899999999999999</v>
      </c>
      <c r="AA28" s="8">
        <f>AA9</f>
        <v>0.20169999999999999</v>
      </c>
      <c r="AB28" s="8">
        <f>AB9</f>
        <v>0.29099999999999998</v>
      </c>
      <c r="AC28" s="8">
        <f>AC9</f>
        <v>0.1633</v>
      </c>
    </row>
    <row r="29" spans="1:29" ht="15.6" x14ac:dyDescent="0.3">
      <c r="A29" s="92"/>
      <c r="B29" s="10"/>
      <c r="C29" s="94"/>
      <c r="D29" s="9" t="s">
        <v>25</v>
      </c>
      <c r="E29" s="8">
        <f>$B$10*E10+$B$11*E11</f>
        <v>0</v>
      </c>
      <c r="F29" s="8">
        <f t="shared" ref="F29:I29" si="16">$B$10*F10+$B$11*F11</f>
        <v>0</v>
      </c>
      <c r="G29" s="8">
        <f t="shared" si="16"/>
        <v>0</v>
      </c>
      <c r="H29" s="8">
        <f t="shared" si="16"/>
        <v>0</v>
      </c>
      <c r="I29" s="8">
        <f t="shared" si="16"/>
        <v>0</v>
      </c>
      <c r="J29" s="8">
        <f>$B$10*J10+$B$11*J11</f>
        <v>0</v>
      </c>
      <c r="K29" s="8">
        <f>$B$10*K10+$B$11*K11</f>
        <v>0.17824999999999999</v>
      </c>
      <c r="L29" s="8">
        <f>$B$10*L10+$B$11*L11</f>
        <v>0</v>
      </c>
      <c r="M29" s="8">
        <f t="shared" ref="M29:Z29" si="17">$B$10*M10+$B$11*M11</f>
        <v>0</v>
      </c>
      <c r="N29" s="8">
        <f t="shared" si="17"/>
        <v>0</v>
      </c>
      <c r="O29" s="8">
        <f t="shared" si="17"/>
        <v>0</v>
      </c>
      <c r="P29" s="8">
        <f t="shared" si="17"/>
        <v>0</v>
      </c>
      <c r="Q29" s="8">
        <f t="shared" si="17"/>
        <v>0</v>
      </c>
      <c r="R29" s="8">
        <f t="shared" si="17"/>
        <v>0</v>
      </c>
      <c r="S29" s="8">
        <f t="shared" si="17"/>
        <v>0</v>
      </c>
      <c r="T29" s="8">
        <f t="shared" si="17"/>
        <v>0</v>
      </c>
      <c r="U29" s="8">
        <f t="shared" si="17"/>
        <v>0</v>
      </c>
      <c r="V29" s="8">
        <f t="shared" si="17"/>
        <v>0</v>
      </c>
      <c r="W29" s="8">
        <f t="shared" si="17"/>
        <v>0</v>
      </c>
      <c r="X29" s="8">
        <f t="shared" si="17"/>
        <v>0</v>
      </c>
      <c r="Y29" s="77"/>
      <c r="Z29" s="8">
        <f t="shared" si="17"/>
        <v>0</v>
      </c>
      <c r="AA29" s="8">
        <f>$B$10*AA10+$B$11*AA11</f>
        <v>0</v>
      </c>
      <c r="AB29" s="8">
        <f>$B$10*AB10+$B$11*AB11</f>
        <v>0</v>
      </c>
      <c r="AC29" s="8">
        <f>$B$10*AC10+$B$11*AC11</f>
        <v>0</v>
      </c>
    </row>
    <row r="30" spans="1:29" ht="15.6" x14ac:dyDescent="0.3">
      <c r="A30" s="92"/>
      <c r="B30" s="10"/>
      <c r="C30" s="94"/>
      <c r="D30" s="9" t="s">
        <v>26</v>
      </c>
      <c r="E30" s="8">
        <f>E12*$B$12+E13*$B$13+E14*$B$14</f>
        <v>0</v>
      </c>
      <c r="F30" s="8">
        <f t="shared" ref="F30:I30" si="18">F12*$B$12+F13*$B$13+F14*$B$14</f>
        <v>0.22626000000000002</v>
      </c>
      <c r="G30" s="8">
        <f t="shared" si="18"/>
        <v>0.22366</v>
      </c>
      <c r="H30" s="8">
        <f t="shared" si="18"/>
        <v>0</v>
      </c>
      <c r="I30" s="8">
        <f t="shared" si="18"/>
        <v>0.20234000000000002</v>
      </c>
      <c r="J30" s="8">
        <f>J12*$B$12+J13*$B$13+J14*$B$14</f>
        <v>0</v>
      </c>
      <c r="K30" s="8">
        <f>K12*$B$12+K13*$B$13+K14*$B$14</f>
        <v>0</v>
      </c>
      <c r="L30" s="8">
        <f>L12*$B$12+L13*$B$13+L14*$B$14</f>
        <v>0</v>
      </c>
      <c r="M30" s="8">
        <f t="shared" ref="M30:Z30" si="19">M12*$B$12+M13*$B$13+M14*$B$14</f>
        <v>0</v>
      </c>
      <c r="N30" s="8">
        <f t="shared" si="19"/>
        <v>0</v>
      </c>
      <c r="O30" s="8">
        <f t="shared" si="19"/>
        <v>0</v>
      </c>
      <c r="P30" s="8">
        <f t="shared" si="19"/>
        <v>0</v>
      </c>
      <c r="Q30" s="8">
        <f t="shared" si="19"/>
        <v>0</v>
      </c>
      <c r="R30" s="8">
        <f t="shared" si="19"/>
        <v>0</v>
      </c>
      <c r="S30" s="8">
        <f t="shared" si="19"/>
        <v>0</v>
      </c>
      <c r="T30" s="8">
        <f t="shared" si="19"/>
        <v>0</v>
      </c>
      <c r="U30" s="8">
        <f t="shared" si="19"/>
        <v>0.17782000000000001</v>
      </c>
      <c r="V30" s="8">
        <f t="shared" si="19"/>
        <v>0.19376000000000002</v>
      </c>
      <c r="W30" s="8">
        <f t="shared" si="19"/>
        <v>0</v>
      </c>
      <c r="X30" s="8">
        <f t="shared" si="19"/>
        <v>0</v>
      </c>
      <c r="Y30" s="77"/>
      <c r="Z30" s="8">
        <f t="shared" si="19"/>
        <v>0</v>
      </c>
      <c r="AA30" s="8">
        <f>AA12*$B$12+AA13*$B$13+AA14*$B$14</f>
        <v>0</v>
      </c>
      <c r="AB30" s="8">
        <f>AB12*$B$12+AB13*$B$13+AB14*$B$14</f>
        <v>0</v>
      </c>
      <c r="AC30" s="8">
        <f>AC12*$B$12+AC13*$B$13+AC14*$B$14</f>
        <v>0</v>
      </c>
    </row>
    <row r="31" spans="1:29" ht="15.6" x14ac:dyDescent="0.3">
      <c r="A31" s="92"/>
      <c r="B31" s="10"/>
      <c r="C31" s="94"/>
      <c r="D31" s="9" t="s">
        <v>88</v>
      </c>
      <c r="E31" s="8">
        <f>E8</f>
        <v>1.6000000000000001E-3</v>
      </c>
      <c r="F31" s="8">
        <f t="shared" ref="F31:W31" si="20">F8</f>
        <v>0</v>
      </c>
      <c r="G31" s="8">
        <f t="shared" si="20"/>
        <v>0</v>
      </c>
      <c r="H31" s="8">
        <f t="shared" si="20"/>
        <v>0</v>
      </c>
      <c r="I31" s="8">
        <f t="shared" si="20"/>
        <v>0</v>
      </c>
      <c r="J31" s="8">
        <f>J8</f>
        <v>0</v>
      </c>
      <c r="K31" s="8">
        <f>K8</f>
        <v>0</v>
      </c>
      <c r="L31" s="8">
        <f>L8</f>
        <v>0</v>
      </c>
      <c r="M31" s="8">
        <f t="shared" ref="M31:V31" si="21">M8</f>
        <v>0</v>
      </c>
      <c r="N31" s="8">
        <f t="shared" si="21"/>
        <v>0</v>
      </c>
      <c r="O31" s="8">
        <f t="shared" si="21"/>
        <v>0</v>
      </c>
      <c r="P31" s="8">
        <f t="shared" si="21"/>
        <v>0</v>
      </c>
      <c r="Q31" s="8">
        <f t="shared" si="21"/>
        <v>0</v>
      </c>
      <c r="R31" s="8">
        <f t="shared" si="21"/>
        <v>0</v>
      </c>
      <c r="S31" s="8">
        <f t="shared" si="21"/>
        <v>0</v>
      </c>
      <c r="T31" s="8">
        <f t="shared" si="21"/>
        <v>1.9E-3</v>
      </c>
      <c r="U31" s="8">
        <f t="shared" si="21"/>
        <v>0</v>
      </c>
      <c r="V31" s="8">
        <f t="shared" si="21"/>
        <v>0</v>
      </c>
      <c r="W31" s="8">
        <f t="shared" si="20"/>
        <v>0</v>
      </c>
      <c r="X31" s="8">
        <f>X8</f>
        <v>0</v>
      </c>
      <c r="Y31" s="77"/>
      <c r="Z31" s="8">
        <f t="shared" ref="Z31" si="22">Z8</f>
        <v>1.4E-3</v>
      </c>
      <c r="AA31" s="8">
        <f>AA8</f>
        <v>0</v>
      </c>
      <c r="AB31" s="8">
        <f>AB8</f>
        <v>0</v>
      </c>
      <c r="AC31" s="8">
        <f>AC8</f>
        <v>0</v>
      </c>
    </row>
    <row r="32" spans="1:29" x14ac:dyDescent="0.3">
      <c r="A32" s="92"/>
      <c r="B32" s="10"/>
      <c r="C32" s="94"/>
      <c r="D32" s="18" t="s">
        <v>83</v>
      </c>
      <c r="E32" s="19">
        <f>E8+E9+E29+E30</f>
        <v>0.20859999999999998</v>
      </c>
      <c r="F32" s="19">
        <f t="shared" ref="F32:I32" si="23">F8+F9+F29+F30</f>
        <v>0.22626000000000002</v>
      </c>
      <c r="G32" s="19">
        <f t="shared" si="23"/>
        <v>0.22366</v>
      </c>
      <c r="H32" s="19">
        <f t="shared" si="23"/>
        <v>0.25430000000000003</v>
      </c>
      <c r="I32" s="19">
        <f t="shared" si="23"/>
        <v>0.20234000000000002</v>
      </c>
      <c r="J32" s="19">
        <f>J8+J9+J29+J30</f>
        <v>0.17829999999999999</v>
      </c>
      <c r="K32" s="19">
        <f>K8+K9+K29+K30</f>
        <v>0.17824999999999999</v>
      </c>
      <c r="L32" s="19">
        <f>L8+L9+L29+L30</f>
        <v>0.20699999999999999</v>
      </c>
      <c r="M32" s="19">
        <f t="shared" ref="M32:W32" si="24">M8+M9+M29+M30</f>
        <v>0.19</v>
      </c>
      <c r="N32" s="19">
        <f t="shared" si="24"/>
        <v>0.22</v>
      </c>
      <c r="O32" s="19">
        <f t="shared" si="24"/>
        <v>0.1816521739130435</v>
      </c>
      <c r="P32" s="19">
        <f t="shared" si="24"/>
        <v>0.20169999999999999</v>
      </c>
      <c r="Q32" s="19">
        <f t="shared" si="24"/>
        <v>0.20169999999999999</v>
      </c>
      <c r="R32" s="19">
        <f t="shared" si="24"/>
        <v>0.2046</v>
      </c>
      <c r="S32" s="19">
        <f t="shared" si="24"/>
        <v>0.20610000000000001</v>
      </c>
      <c r="T32" s="19">
        <f t="shared" si="24"/>
        <v>0.20618</v>
      </c>
      <c r="U32" s="19">
        <f t="shared" si="24"/>
        <v>0.17782000000000001</v>
      </c>
      <c r="V32" s="19">
        <f t="shared" si="24"/>
        <v>0.19376000000000002</v>
      </c>
      <c r="W32" s="19">
        <f t="shared" si="24"/>
        <v>0.16713043478260872</v>
      </c>
      <c r="X32" s="19">
        <f>X8+X9+X29+X30</f>
        <v>0.29099999999999998</v>
      </c>
      <c r="Y32" s="77"/>
      <c r="Z32" s="19">
        <f t="shared" ref="Z32" si="25">Z8+Z9+Z29+Z30</f>
        <v>0.1804</v>
      </c>
      <c r="AA32" s="19">
        <f>AA8+AA9+AA29+AA30</f>
        <v>0.20169999999999999</v>
      </c>
      <c r="AB32" s="19">
        <f>AB8+AB9+AB29+AB30</f>
        <v>0.29099999999999998</v>
      </c>
      <c r="AC32" s="19">
        <f>AC8+AC9+AC29+AC30</f>
        <v>0.1633</v>
      </c>
    </row>
    <row r="33" spans="1:29" x14ac:dyDescent="0.3">
      <c r="A33" s="92"/>
      <c r="B33" s="10"/>
      <c r="C33" s="94"/>
      <c r="D33" s="18" t="s">
        <v>27</v>
      </c>
      <c r="E33" s="19">
        <f>E32*E26</f>
        <v>0.23988999999999996</v>
      </c>
      <c r="F33" s="19">
        <f t="shared" ref="F33:I33" si="26">F32*F26</f>
        <v>0.26019900000000001</v>
      </c>
      <c r="G33" s="19">
        <f t="shared" si="26"/>
        <v>0.25720899999999997</v>
      </c>
      <c r="H33" s="19">
        <f t="shared" si="26"/>
        <v>0.29244500000000001</v>
      </c>
      <c r="I33" s="19">
        <f t="shared" si="26"/>
        <v>0.23269100000000001</v>
      </c>
      <c r="J33" s="19">
        <f>J32*J26</f>
        <v>0.20504499999999998</v>
      </c>
      <c r="K33" s="19">
        <f>K32*K26</f>
        <v>0.20498749999999996</v>
      </c>
      <c r="L33" s="19">
        <f>L32*L26</f>
        <v>0.23804999999999996</v>
      </c>
      <c r="M33" s="19">
        <f t="shared" ref="M33:Z33" si="27">M32*M26</f>
        <v>0.21849999999999997</v>
      </c>
      <c r="N33" s="19">
        <f t="shared" si="27"/>
        <v>0.253</v>
      </c>
      <c r="O33" s="19">
        <f t="shared" si="27"/>
        <v>0.2089</v>
      </c>
      <c r="P33" s="19">
        <f t="shared" si="27"/>
        <v>0.23195499999999997</v>
      </c>
      <c r="Q33" s="19">
        <f t="shared" si="27"/>
        <v>0.23195499999999997</v>
      </c>
      <c r="R33" s="19">
        <f t="shared" si="27"/>
        <v>0.23529</v>
      </c>
      <c r="S33" s="19">
        <f t="shared" si="27"/>
        <v>0.23701499999999998</v>
      </c>
      <c r="T33" s="19">
        <f t="shared" si="27"/>
        <v>0.23710699999999998</v>
      </c>
      <c r="U33" s="19">
        <f t="shared" si="27"/>
        <v>0.20449299999999998</v>
      </c>
      <c r="V33" s="19">
        <f t="shared" si="27"/>
        <v>0.22282399999999999</v>
      </c>
      <c r="W33" s="19">
        <f t="shared" si="27"/>
        <v>0.19220000000000001</v>
      </c>
      <c r="X33" s="19">
        <f t="shared" si="27"/>
        <v>0.33464999999999995</v>
      </c>
      <c r="Y33" s="77"/>
      <c r="Z33" s="19">
        <f t="shared" si="27"/>
        <v>0.20745999999999998</v>
      </c>
      <c r="AA33" s="19">
        <f>AA32*AA26</f>
        <v>0.23195499999999997</v>
      </c>
      <c r="AB33" s="19">
        <f>AB32*AB26</f>
        <v>0.33464999999999995</v>
      </c>
      <c r="AC33" s="19">
        <f>AC32*AC26</f>
        <v>0.18779499999999999</v>
      </c>
    </row>
    <row r="34" spans="1:29" x14ac:dyDescent="0.3">
      <c r="A34" s="92"/>
      <c r="B34" s="10"/>
      <c r="C34" s="94"/>
      <c r="D34" s="16" t="s">
        <v>28</v>
      </c>
      <c r="E34" s="17">
        <f>E33*E25</f>
        <v>2135.0209999999997</v>
      </c>
      <c r="F34" s="17">
        <f t="shared" ref="F34:I34" si="28">F33*F25</f>
        <v>2315.7710999999999</v>
      </c>
      <c r="G34" s="17">
        <f t="shared" si="28"/>
        <v>2289.1600999999996</v>
      </c>
      <c r="H34" s="17">
        <f t="shared" si="28"/>
        <v>2602.7605000000003</v>
      </c>
      <c r="I34" s="17">
        <f t="shared" si="28"/>
        <v>2070.9499000000001</v>
      </c>
      <c r="J34" s="17">
        <f>J33*J25</f>
        <v>1824.9004999999997</v>
      </c>
      <c r="K34" s="17">
        <f>K33*K25</f>
        <v>1824.3887499999996</v>
      </c>
      <c r="L34" s="17">
        <f>L33*L25</f>
        <v>2118.6449999999995</v>
      </c>
      <c r="M34" s="17">
        <f t="shared" ref="M34:Z34" si="29">M33*M25</f>
        <v>1944.6499999999999</v>
      </c>
      <c r="N34" s="17">
        <f t="shared" si="29"/>
        <v>2251.6999999999998</v>
      </c>
      <c r="O34" s="17">
        <f t="shared" si="29"/>
        <v>1859.21</v>
      </c>
      <c r="P34" s="17">
        <f t="shared" si="29"/>
        <v>2064.3994999999995</v>
      </c>
      <c r="Q34" s="17">
        <f t="shared" si="29"/>
        <v>2064.3994999999995</v>
      </c>
      <c r="R34" s="17">
        <f t="shared" si="29"/>
        <v>2094.0810000000001</v>
      </c>
      <c r="S34" s="17">
        <f t="shared" si="29"/>
        <v>2109.4334999999996</v>
      </c>
      <c r="T34" s="17">
        <f t="shared" si="29"/>
        <v>2110.2522999999997</v>
      </c>
      <c r="U34" s="17">
        <f t="shared" si="29"/>
        <v>1819.9876999999999</v>
      </c>
      <c r="V34" s="17">
        <f t="shared" si="29"/>
        <v>1983.1335999999999</v>
      </c>
      <c r="W34" s="17">
        <f t="shared" si="29"/>
        <v>1710.5800000000002</v>
      </c>
      <c r="X34" s="17">
        <f t="shared" si="29"/>
        <v>2978.3849999999993</v>
      </c>
      <c r="Y34" s="78"/>
      <c r="Z34" s="17">
        <f t="shared" si="29"/>
        <v>1846.3939999999998</v>
      </c>
      <c r="AA34" s="17">
        <f>AA33*AA25</f>
        <v>2064.3994999999995</v>
      </c>
      <c r="AB34" s="17">
        <f>AB33*AB25</f>
        <v>2978.3849999999993</v>
      </c>
      <c r="AC34" s="17">
        <f>AC33*AC25</f>
        <v>1671.3754999999999</v>
      </c>
    </row>
    <row r="35" spans="1:29" x14ac:dyDescent="0.3">
      <c r="A35" s="92"/>
      <c r="B35" s="10"/>
      <c r="C35" s="95" t="s">
        <v>35</v>
      </c>
      <c r="D35" s="5" t="s">
        <v>78</v>
      </c>
      <c r="E35" s="6">
        <f>E7*E26</f>
        <v>2.7254999999999998</v>
      </c>
      <c r="F35" s="6">
        <f t="shared" ref="F35:I35" si="30">F7*F26</f>
        <v>2.4954999999999998</v>
      </c>
      <c r="G35" s="6">
        <f t="shared" si="30"/>
        <v>2.4954999999999998</v>
      </c>
      <c r="H35" s="6">
        <f t="shared" si="30"/>
        <v>2.6449999999999996</v>
      </c>
      <c r="I35" s="6">
        <f t="shared" si="30"/>
        <v>2.6449999999999996</v>
      </c>
      <c r="J35" s="6">
        <f>J7*J26</f>
        <v>2.5874999999999999</v>
      </c>
      <c r="K35" s="6">
        <f>K7*K26</f>
        <v>2.5874999999999999</v>
      </c>
      <c r="L35" s="6">
        <f>L7*L26</f>
        <v>1.5525</v>
      </c>
      <c r="M35" s="6">
        <f t="shared" ref="M35:W35" si="31">M7*M26</f>
        <v>2.3919999999999999</v>
      </c>
      <c r="N35" s="6">
        <f t="shared" si="31"/>
        <v>2.7254999999999998</v>
      </c>
      <c r="O35" s="6">
        <f t="shared" si="31"/>
        <v>2.6615000000000002</v>
      </c>
      <c r="P35" s="6">
        <f t="shared" si="31"/>
        <v>2.415</v>
      </c>
      <c r="Q35" s="6">
        <f t="shared" si="31"/>
        <v>2.415</v>
      </c>
      <c r="R35" s="6">
        <f t="shared" si="31"/>
        <v>2.2962049999999996</v>
      </c>
      <c r="S35" s="6">
        <f t="shared" si="31"/>
        <v>2.246985</v>
      </c>
      <c r="T35" s="6">
        <f t="shared" si="31"/>
        <v>2.7495694999999998</v>
      </c>
      <c r="U35" s="6">
        <f t="shared" si="31"/>
        <v>2.5299999999999998</v>
      </c>
      <c r="V35" s="6">
        <f t="shared" si="31"/>
        <v>2.5299999999999998</v>
      </c>
      <c r="W35" s="6">
        <f t="shared" si="31"/>
        <v>2.415</v>
      </c>
      <c r="X35" s="6">
        <f>X7*X26</f>
        <v>2.5414999999999996</v>
      </c>
      <c r="Y35" s="78"/>
      <c r="Z35" s="6">
        <f t="shared" ref="Z35" si="32">Z7*Z26</f>
        <v>2.3597999999999999</v>
      </c>
      <c r="AA35" s="6">
        <f>AA7*AA26</f>
        <v>2.415</v>
      </c>
      <c r="AB35" s="6">
        <f>AB7*AB26</f>
        <v>2.5414999999999996</v>
      </c>
      <c r="AC35" s="6">
        <f>AC7*AC26</f>
        <v>2.254</v>
      </c>
    </row>
    <row r="36" spans="1:29" x14ac:dyDescent="0.3">
      <c r="A36" s="92"/>
      <c r="B36" s="10"/>
      <c r="C36" s="95"/>
      <c r="D36" s="16" t="s">
        <v>79</v>
      </c>
      <c r="E36" s="17">
        <f>E35*365</f>
        <v>994.80749999999989</v>
      </c>
      <c r="F36" s="17">
        <f t="shared" ref="F36:I36" si="33">F35*365</f>
        <v>910.85749999999996</v>
      </c>
      <c r="G36" s="17">
        <f t="shared" si="33"/>
        <v>910.85749999999996</v>
      </c>
      <c r="H36" s="17">
        <f t="shared" si="33"/>
        <v>965.42499999999984</v>
      </c>
      <c r="I36" s="17">
        <f t="shared" si="33"/>
        <v>965.42499999999984</v>
      </c>
      <c r="J36" s="17">
        <f>J35*365</f>
        <v>944.4375</v>
      </c>
      <c r="K36" s="17">
        <f>K35*365</f>
        <v>944.4375</v>
      </c>
      <c r="L36" s="17">
        <f>L35*365</f>
        <v>566.66250000000002</v>
      </c>
      <c r="M36" s="17">
        <f t="shared" ref="M36:Z36" si="34">M35*365</f>
        <v>873.07999999999993</v>
      </c>
      <c r="N36" s="17">
        <f t="shared" si="34"/>
        <v>994.80749999999989</v>
      </c>
      <c r="O36" s="17">
        <f t="shared" si="34"/>
        <v>971.4475000000001</v>
      </c>
      <c r="P36" s="17">
        <f t="shared" si="34"/>
        <v>881.47500000000002</v>
      </c>
      <c r="Q36" s="17">
        <f t="shared" si="34"/>
        <v>881.47500000000002</v>
      </c>
      <c r="R36" s="17">
        <f t="shared" si="34"/>
        <v>838.11482499999988</v>
      </c>
      <c r="S36" s="17">
        <f t="shared" si="34"/>
        <v>820.14952500000004</v>
      </c>
      <c r="T36" s="17">
        <f t="shared" si="34"/>
        <v>1003.5928674999999</v>
      </c>
      <c r="U36" s="17">
        <f t="shared" si="34"/>
        <v>923.44999999999993</v>
      </c>
      <c r="V36" s="17">
        <f t="shared" si="34"/>
        <v>923.44999999999993</v>
      </c>
      <c r="W36" s="17">
        <f t="shared" si="34"/>
        <v>881.47500000000002</v>
      </c>
      <c r="X36" s="17">
        <f t="shared" si="34"/>
        <v>927.64749999999992</v>
      </c>
      <c r="Y36" s="78"/>
      <c r="Z36" s="17">
        <f t="shared" si="34"/>
        <v>861.327</v>
      </c>
      <c r="AA36" s="17">
        <f>AA35*365</f>
        <v>881.47500000000002</v>
      </c>
      <c r="AB36" s="17">
        <f>AB35*365</f>
        <v>927.64749999999992</v>
      </c>
      <c r="AC36" s="17">
        <f>AC35*365</f>
        <v>822.71</v>
      </c>
    </row>
    <row r="37" spans="1:29" x14ac:dyDescent="0.3">
      <c r="A37" s="92"/>
      <c r="B37" s="10"/>
      <c r="C37" s="96" t="s">
        <v>89</v>
      </c>
      <c r="D37" s="18" t="s">
        <v>80</v>
      </c>
      <c r="E37" s="20">
        <f>E34+E36</f>
        <v>3129.8284999999996</v>
      </c>
      <c r="F37" s="20">
        <f t="shared" ref="F37:I37" si="35">F34+F36</f>
        <v>3226.6286</v>
      </c>
      <c r="G37" s="20">
        <f t="shared" si="35"/>
        <v>3200.0175999999997</v>
      </c>
      <c r="H37" s="20">
        <f t="shared" si="35"/>
        <v>3568.1855</v>
      </c>
      <c r="I37" s="20">
        <f t="shared" si="35"/>
        <v>3036.3748999999998</v>
      </c>
      <c r="J37" s="20">
        <f>J34+J36</f>
        <v>2769.3379999999997</v>
      </c>
      <c r="K37" s="20">
        <f>K34+K36</f>
        <v>2768.8262499999996</v>
      </c>
      <c r="L37" s="20">
        <f>L34+L36</f>
        <v>2685.3074999999994</v>
      </c>
      <c r="M37" s="20">
        <f t="shared" ref="M37:Z37" si="36">M34+M36</f>
        <v>2817.7299999999996</v>
      </c>
      <c r="N37" s="20">
        <f t="shared" si="36"/>
        <v>3246.5074999999997</v>
      </c>
      <c r="O37" s="20">
        <f t="shared" si="36"/>
        <v>2830.6575000000003</v>
      </c>
      <c r="P37" s="20">
        <f t="shared" si="36"/>
        <v>2945.8744999999994</v>
      </c>
      <c r="Q37" s="20">
        <f t="shared" si="36"/>
        <v>2945.8744999999994</v>
      </c>
      <c r="R37" s="20">
        <f t="shared" si="36"/>
        <v>2932.1958249999998</v>
      </c>
      <c r="S37" s="20">
        <f t="shared" si="36"/>
        <v>2929.5830249999999</v>
      </c>
      <c r="T37" s="20">
        <f t="shared" si="36"/>
        <v>3113.8451674999997</v>
      </c>
      <c r="U37" s="20">
        <f t="shared" si="36"/>
        <v>2743.4376999999999</v>
      </c>
      <c r="V37" s="20">
        <f t="shared" si="36"/>
        <v>2906.5835999999999</v>
      </c>
      <c r="W37" s="20">
        <f t="shared" si="36"/>
        <v>2592.0550000000003</v>
      </c>
      <c r="X37" s="20">
        <f t="shared" si="36"/>
        <v>3906.0324999999993</v>
      </c>
      <c r="Y37" s="78"/>
      <c r="Z37" s="20">
        <f t="shared" si="36"/>
        <v>2707.7209999999995</v>
      </c>
      <c r="AA37" s="20">
        <f>AA34+AA36</f>
        <v>2945.8744999999994</v>
      </c>
      <c r="AB37" s="20">
        <f>AB34+AB36</f>
        <v>3906.0324999999993</v>
      </c>
      <c r="AC37" s="20">
        <f>AC34+AC36</f>
        <v>2494.0855000000001</v>
      </c>
    </row>
    <row r="38" spans="1:29" x14ac:dyDescent="0.3">
      <c r="A38" s="92"/>
      <c r="B38" s="10"/>
      <c r="C38" s="96"/>
      <c r="D38" s="18" t="s">
        <v>29</v>
      </c>
      <c r="E38" s="20">
        <f>(E22*E16)+E15</f>
        <v>0</v>
      </c>
      <c r="F38" s="20">
        <f t="shared" ref="F38:I38" si="37">(F22*F16)+F15</f>
        <v>0</v>
      </c>
      <c r="G38" s="20">
        <f t="shared" si="37"/>
        <v>0</v>
      </c>
      <c r="H38" s="20">
        <f t="shared" si="37"/>
        <v>0</v>
      </c>
      <c r="I38" s="20">
        <f t="shared" si="37"/>
        <v>0</v>
      </c>
      <c r="J38" s="20">
        <f>(J22*J16)+J15</f>
        <v>0</v>
      </c>
      <c r="K38" s="20">
        <f>(K22*K16)+K15</f>
        <v>0</v>
      </c>
      <c r="L38" s="20">
        <f>(L22*L16)+L15</f>
        <v>0</v>
      </c>
      <c r="M38" s="20">
        <f t="shared" ref="M38:Z38" si="38">(M22*M16)+M15</f>
        <v>0</v>
      </c>
      <c r="N38" s="20">
        <f t="shared" si="38"/>
        <v>294.79044999999996</v>
      </c>
      <c r="O38" s="20">
        <f t="shared" si="38"/>
        <v>0</v>
      </c>
      <c r="P38" s="19">
        <f t="shared" si="38"/>
        <v>0</v>
      </c>
      <c r="Q38" s="19">
        <f t="shared" si="38"/>
        <v>200</v>
      </c>
      <c r="R38" s="20">
        <f t="shared" si="38"/>
        <v>200</v>
      </c>
      <c r="S38" s="20">
        <f t="shared" si="38"/>
        <v>120</v>
      </c>
      <c r="T38" s="20">
        <f t="shared" si="38"/>
        <v>0</v>
      </c>
      <c r="U38" s="19">
        <f t="shared" si="38"/>
        <v>0</v>
      </c>
      <c r="V38" s="19">
        <f t="shared" si="38"/>
        <v>0</v>
      </c>
      <c r="W38" s="20">
        <f t="shared" si="38"/>
        <v>150</v>
      </c>
      <c r="X38" s="20">
        <f t="shared" si="38"/>
        <v>0</v>
      </c>
      <c r="Y38" s="78"/>
      <c r="Z38" s="20">
        <f t="shared" si="38"/>
        <v>0</v>
      </c>
      <c r="AA38" s="20">
        <f>(AA22*AA16)+AA15</f>
        <v>0</v>
      </c>
      <c r="AB38" s="20">
        <f>(AB22*AB16)+AB15</f>
        <v>0</v>
      </c>
      <c r="AC38" s="20">
        <f>(AC22*AC16)+AC15</f>
        <v>0</v>
      </c>
    </row>
    <row r="39" spans="1:29" x14ac:dyDescent="0.3">
      <c r="A39" s="92"/>
      <c r="B39" s="10"/>
      <c r="C39" s="96"/>
      <c r="D39" s="16" t="s">
        <v>22</v>
      </c>
      <c r="E39" s="17">
        <f>E34+E36-E38</f>
        <v>3129.8284999999996</v>
      </c>
      <c r="F39" s="17">
        <f t="shared" ref="F39:I39" si="39">F34+F36-F38</f>
        <v>3226.6286</v>
      </c>
      <c r="G39" s="17">
        <f t="shared" si="39"/>
        <v>3200.0175999999997</v>
      </c>
      <c r="H39" s="17">
        <f t="shared" si="39"/>
        <v>3568.1855</v>
      </c>
      <c r="I39" s="17">
        <f t="shared" si="39"/>
        <v>3036.3748999999998</v>
      </c>
      <c r="J39" s="17">
        <f>J34+J36-J38</f>
        <v>2769.3379999999997</v>
      </c>
      <c r="K39" s="17">
        <f>K34+K36-K38</f>
        <v>2768.8262499999996</v>
      </c>
      <c r="L39" s="17">
        <f>L34+L36-L38</f>
        <v>2685.3074999999994</v>
      </c>
      <c r="M39" s="17">
        <f t="shared" ref="M39:Z39" si="40">M34+M36-M38</f>
        <v>2817.7299999999996</v>
      </c>
      <c r="N39" s="17">
        <f t="shared" si="40"/>
        <v>2951.7170499999997</v>
      </c>
      <c r="O39" s="17">
        <f t="shared" si="40"/>
        <v>2830.6575000000003</v>
      </c>
      <c r="P39" s="17">
        <f t="shared" si="40"/>
        <v>2945.8744999999994</v>
      </c>
      <c r="Q39" s="17">
        <f t="shared" si="40"/>
        <v>2745.8744999999994</v>
      </c>
      <c r="R39" s="17">
        <f t="shared" si="40"/>
        <v>2732.1958249999998</v>
      </c>
      <c r="S39" s="17">
        <f t="shared" si="40"/>
        <v>2809.5830249999999</v>
      </c>
      <c r="T39" s="17">
        <f t="shared" si="40"/>
        <v>3113.8451674999997</v>
      </c>
      <c r="U39" s="17">
        <f t="shared" si="40"/>
        <v>2743.4376999999999</v>
      </c>
      <c r="V39" s="17">
        <f t="shared" si="40"/>
        <v>2906.5835999999999</v>
      </c>
      <c r="W39" s="17">
        <f t="shared" si="40"/>
        <v>2442.0550000000003</v>
      </c>
      <c r="X39" s="17">
        <f t="shared" si="40"/>
        <v>3906.0324999999993</v>
      </c>
      <c r="Y39" s="78"/>
      <c r="Z39" s="17">
        <f t="shared" si="40"/>
        <v>2707.7209999999995</v>
      </c>
      <c r="AA39" s="17">
        <f>AA34+AA36-AA38</f>
        <v>2945.8744999999994</v>
      </c>
      <c r="AB39" s="17">
        <f>AB34+AB36-AB38</f>
        <v>3906.0324999999993</v>
      </c>
      <c r="AC39" s="17">
        <f>AC34+AC36-AC38</f>
        <v>2494.0855000000001</v>
      </c>
    </row>
    <row r="40" spans="1:29" x14ac:dyDescent="0.3">
      <c r="A40" s="92"/>
      <c r="B40" s="10"/>
      <c r="C40" s="96"/>
      <c r="D40" s="5" t="s">
        <v>107</v>
      </c>
      <c r="E40" s="6">
        <f>E41/E26</f>
        <v>226.79916666666665</v>
      </c>
      <c r="F40" s="6">
        <f t="shared" ref="F40:Z40" si="41">F41/F26</f>
        <v>233.81366666666668</v>
      </c>
      <c r="G40" s="6">
        <f t="shared" si="41"/>
        <v>231.88533333333331</v>
      </c>
      <c r="H40" s="6">
        <f t="shared" si="41"/>
        <v>258.56416666666667</v>
      </c>
      <c r="I40" s="6">
        <f t="shared" si="41"/>
        <v>220.02716666666669</v>
      </c>
      <c r="J40" s="6">
        <f t="shared" si="41"/>
        <v>200.67666666666665</v>
      </c>
      <c r="K40" s="6">
        <f t="shared" si="41"/>
        <v>200.63958333333332</v>
      </c>
      <c r="L40" s="6">
        <f t="shared" si="41"/>
        <v>194.58749999999998</v>
      </c>
      <c r="M40" s="6">
        <f t="shared" si="41"/>
        <v>204.18333333333334</v>
      </c>
      <c r="N40" s="6">
        <f t="shared" si="41"/>
        <v>213.89253985507247</v>
      </c>
      <c r="O40" s="6">
        <f t="shared" si="41"/>
        <v>205.12010869565222</v>
      </c>
      <c r="P40" s="6">
        <f t="shared" si="41"/>
        <v>213.46916666666664</v>
      </c>
      <c r="Q40" s="6">
        <f t="shared" si="41"/>
        <v>198.97641304347823</v>
      </c>
      <c r="R40" s="6">
        <f t="shared" si="41"/>
        <v>197.98520471014493</v>
      </c>
      <c r="S40" s="6">
        <f t="shared" si="41"/>
        <v>203.59297282608696</v>
      </c>
      <c r="T40" s="6">
        <f t="shared" si="41"/>
        <v>225.64095416666669</v>
      </c>
      <c r="U40" s="6">
        <f t="shared" si="41"/>
        <v>198.79983333333334</v>
      </c>
      <c r="V40" s="6">
        <f t="shared" si="41"/>
        <v>210.62200000000001</v>
      </c>
      <c r="W40" s="6">
        <f t="shared" si="41"/>
        <v>176.96050724637684</v>
      </c>
      <c r="X40" s="6">
        <f t="shared" si="41"/>
        <v>283.04583333333329</v>
      </c>
      <c r="Y40" s="78"/>
      <c r="Z40" s="6">
        <f t="shared" si="41"/>
        <v>196.21166666666664</v>
      </c>
      <c r="AA40" s="6">
        <f>AA41/AA26</f>
        <v>213.46916666666664</v>
      </c>
      <c r="AB40" s="6">
        <f>AB41/AB26</f>
        <v>283.04583333333329</v>
      </c>
      <c r="AC40" s="6">
        <f>AC41/AC26</f>
        <v>180.73083333333335</v>
      </c>
    </row>
    <row r="41" spans="1:29" x14ac:dyDescent="0.3">
      <c r="A41" s="92"/>
      <c r="B41" s="10"/>
      <c r="C41" s="96"/>
      <c r="D41" s="18" t="s">
        <v>87</v>
      </c>
      <c r="E41" s="20">
        <f>E39/12</f>
        <v>260.81904166666664</v>
      </c>
      <c r="F41" s="20">
        <f t="shared" ref="F41:I41" si="42">F39/12</f>
        <v>268.88571666666667</v>
      </c>
      <c r="G41" s="20">
        <f t="shared" si="42"/>
        <v>266.66813333333329</v>
      </c>
      <c r="H41" s="20">
        <f t="shared" si="42"/>
        <v>297.34879166666667</v>
      </c>
      <c r="I41" s="20">
        <f t="shared" si="42"/>
        <v>253.03124166666666</v>
      </c>
      <c r="J41" s="20">
        <f>J39/12</f>
        <v>230.77816666666664</v>
      </c>
      <c r="K41" s="20">
        <f>K39/12</f>
        <v>230.73552083333331</v>
      </c>
      <c r="L41" s="20">
        <f>L39/12</f>
        <v>223.77562499999996</v>
      </c>
      <c r="M41" s="20">
        <f t="shared" ref="M41:Z41" si="43">M39/12</f>
        <v>234.81083333333331</v>
      </c>
      <c r="N41" s="20">
        <f t="shared" si="43"/>
        <v>245.97642083333332</v>
      </c>
      <c r="O41" s="20">
        <f t="shared" si="43"/>
        <v>235.88812500000003</v>
      </c>
      <c r="P41" s="20">
        <f t="shared" si="43"/>
        <v>245.48954166666661</v>
      </c>
      <c r="Q41" s="20">
        <f t="shared" si="43"/>
        <v>228.82287499999995</v>
      </c>
      <c r="R41" s="20">
        <f t="shared" si="43"/>
        <v>227.68298541666664</v>
      </c>
      <c r="S41" s="20">
        <f t="shared" si="43"/>
        <v>234.13191874999998</v>
      </c>
      <c r="T41" s="20">
        <f t="shared" si="43"/>
        <v>259.48709729166666</v>
      </c>
      <c r="U41" s="20">
        <f t="shared" si="43"/>
        <v>228.61980833333334</v>
      </c>
      <c r="V41" s="20">
        <f t="shared" si="43"/>
        <v>242.21529999999998</v>
      </c>
      <c r="W41" s="20">
        <f t="shared" si="43"/>
        <v>203.50458333333336</v>
      </c>
      <c r="X41" s="20">
        <f t="shared" si="43"/>
        <v>325.50270833333326</v>
      </c>
      <c r="Y41" s="78"/>
      <c r="Z41" s="20">
        <f t="shared" si="43"/>
        <v>225.64341666666664</v>
      </c>
      <c r="AA41" s="20">
        <f>AA39/12</f>
        <v>245.48954166666661</v>
      </c>
      <c r="AB41" s="20">
        <f>AB39/12</f>
        <v>325.50270833333326</v>
      </c>
      <c r="AC41" s="20">
        <f>AC39/12</f>
        <v>207.84045833333334</v>
      </c>
    </row>
    <row r="42" spans="1:29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76"/>
      <c r="Z42" s="32"/>
      <c r="AA42" s="32"/>
      <c r="AB42" s="32"/>
      <c r="AC42" s="32"/>
    </row>
    <row r="43" spans="1:29" x14ac:dyDescent="0.3">
      <c r="A43" s="55"/>
      <c r="B43" s="55"/>
      <c r="C43" s="55"/>
      <c r="D43" s="55" t="str">
        <f>CONCATENATE("Best plans for ",B1, " assuming annual consumption of ",B25, " kWh")</f>
        <v>Best plans for Hamilton assuming annual consumption of 8900 kWh</v>
      </c>
      <c r="E43" s="5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76"/>
      <c r="Z43" s="32"/>
      <c r="AA43" s="32"/>
      <c r="AB43" s="32"/>
      <c r="AC43" s="32"/>
    </row>
    <row r="44" spans="1:29" ht="15" customHeight="1" x14ac:dyDescent="0.3">
      <c r="A44" s="86" t="s">
        <v>93</v>
      </c>
      <c r="B44" s="86"/>
      <c r="C44" s="86"/>
      <c r="D44" s="5" t="s">
        <v>117</v>
      </c>
      <c r="E44" s="5" t="str">
        <f>E1</f>
        <v>Contact Basic Plan (Standard)</v>
      </c>
      <c r="F44" s="5" t="str">
        <f t="shared" ref="F44:I44" si="44">F1</f>
        <v>Ecotricity ecoSAVER (Standard)</v>
      </c>
      <c r="G44" s="5" t="str">
        <f t="shared" si="44"/>
        <v>Ecotricity ecoWHOLESALE (Standard)</v>
      </c>
      <c r="H44" s="5" t="str">
        <f t="shared" si="44"/>
        <v>Electric Kiwi - Kiwi (Standard)</v>
      </c>
      <c r="I44" s="5" t="str">
        <f t="shared" si="44"/>
        <v>Electric Kiwi - MoveMaster (Standard)</v>
      </c>
      <c r="J44" s="5" t="str">
        <f>J1</f>
        <v>Flick Energy Flat (Standard)</v>
      </c>
      <c r="K44" s="5" t="str">
        <f>K1</f>
        <v>Flick Energy Off Peak (Standard)</v>
      </c>
      <c r="L44" s="5" t="str">
        <f>L1</f>
        <v>Frank Energy (Standard)</v>
      </c>
      <c r="M44" s="5" t="str">
        <f t="shared" ref="M44:Z44" si="45">M1</f>
        <v>Genesis Energy Basic (Standard)</v>
      </c>
      <c r="N44" s="5" t="str">
        <f t="shared" si="45"/>
        <v>Genesis Energy Plus (Standard)</v>
      </c>
      <c r="O44" s="5" t="str">
        <f t="shared" si="45"/>
        <v>Globug (Standard)</v>
      </c>
      <c r="P44" s="5" t="str">
        <f t="shared" si="45"/>
        <v>Mercury Open Term (Standard)</v>
      </c>
      <c r="Q44" s="5" t="str">
        <f t="shared" si="45"/>
        <v>Mercury 1 Year Fixed (Standard)</v>
      </c>
      <c r="R44" s="5" t="str">
        <f t="shared" si="45"/>
        <v>Meridian 2- year contract (Standard)</v>
      </c>
      <c r="S44" s="5" t="str">
        <f t="shared" si="45"/>
        <v>Meridian No Fixed Term (Standard)</v>
      </c>
      <c r="T44" s="5" t="str">
        <f t="shared" si="45"/>
        <v>Nova Energy (Standard)</v>
      </c>
      <c r="U44" s="5" t="str">
        <f t="shared" si="45"/>
        <v>Octopus Fixed (Standard)</v>
      </c>
      <c r="V44" s="5" t="str">
        <f t="shared" si="45"/>
        <v>Octopus Flexi (Standard)</v>
      </c>
      <c r="W44" s="5" t="str">
        <f t="shared" si="45"/>
        <v>Powershop (Standard)</v>
      </c>
      <c r="X44" s="5" t="str">
        <f t="shared" si="45"/>
        <v>Slingshot (Standard)</v>
      </c>
      <c r="Y44" s="76"/>
      <c r="Z44" s="5" t="str">
        <f t="shared" si="45"/>
        <v>Contact Broadband Bundle (Standard)</v>
      </c>
      <c r="AA44" s="5" t="str">
        <f>AA1</f>
        <v>Mercury Broadband Bundle (Standard)</v>
      </c>
      <c r="AB44" s="5" t="str">
        <f>AB1</f>
        <v>2degrees Bundle (Standard)</v>
      </c>
      <c r="AC44" s="5" t="str">
        <f>AC1</f>
        <v>Electric Kiwi - Prepay 300 (Standard)</v>
      </c>
    </row>
    <row r="45" spans="1:29" x14ac:dyDescent="0.3">
      <c r="A45" s="86"/>
      <c r="B45" s="86"/>
      <c r="C45" s="86"/>
      <c r="D45" s="5" t="s">
        <v>76</v>
      </c>
      <c r="E45" s="6">
        <f>E23</f>
        <v>3129.8284999999996</v>
      </c>
      <c r="F45" s="6">
        <f t="shared" ref="F45:Z45" si="46">F23</f>
        <v>3226.6286</v>
      </c>
      <c r="G45" s="6">
        <f t="shared" si="46"/>
        <v>3200.0175999999997</v>
      </c>
      <c r="H45" s="6">
        <f t="shared" si="46"/>
        <v>3568.1855</v>
      </c>
      <c r="I45" s="6">
        <f t="shared" si="46"/>
        <v>3036.3748999999998</v>
      </c>
      <c r="J45" s="6">
        <f>J23</f>
        <v>2769.3379999999997</v>
      </c>
      <c r="K45" s="6">
        <f>K23</f>
        <v>2768.8262499999996</v>
      </c>
      <c r="L45" s="6">
        <f>L23</f>
        <v>2685.3074999999994</v>
      </c>
      <c r="M45" s="6">
        <f t="shared" ref="M45:V45" si="47">M23</f>
        <v>2817.7299999999996</v>
      </c>
      <c r="N45" s="6">
        <f t="shared" si="47"/>
        <v>2951.7170499999997</v>
      </c>
      <c r="O45" s="6">
        <f t="shared" si="47"/>
        <v>2830.6575000000003</v>
      </c>
      <c r="P45" s="6">
        <f t="shared" si="47"/>
        <v>2945.8744999999994</v>
      </c>
      <c r="Q45" s="6">
        <f t="shared" si="47"/>
        <v>2745.8744999999994</v>
      </c>
      <c r="R45" s="6">
        <f t="shared" si="47"/>
        <v>2732.1958249999998</v>
      </c>
      <c r="S45" s="6">
        <f t="shared" si="47"/>
        <v>2809.5830249999999</v>
      </c>
      <c r="T45" s="6">
        <f t="shared" si="47"/>
        <v>3113.8451674999997</v>
      </c>
      <c r="U45" s="6">
        <f t="shared" si="47"/>
        <v>2743.4376999999999</v>
      </c>
      <c r="V45" s="6">
        <f t="shared" si="47"/>
        <v>2906.5835999999999</v>
      </c>
      <c r="W45" s="6">
        <f t="shared" si="46"/>
        <v>2442.0550000000003</v>
      </c>
      <c r="X45" s="6">
        <f t="shared" si="46"/>
        <v>3906.0324999999993</v>
      </c>
      <c r="Y45" s="78"/>
      <c r="Z45" s="6">
        <f t="shared" si="46"/>
        <v>2707.7209999999995</v>
      </c>
      <c r="AA45" s="6">
        <f>AA23</f>
        <v>2945.8744999999994</v>
      </c>
      <c r="AB45" s="6">
        <f>AB23</f>
        <v>3906.0324999999993</v>
      </c>
      <c r="AC45" s="6">
        <f>AC23</f>
        <v>2494.0855000000001</v>
      </c>
    </row>
    <row r="46" spans="1:29" x14ac:dyDescent="0.3">
      <c r="A46" s="86"/>
      <c r="B46" s="86"/>
      <c r="C46" s="86"/>
      <c r="D46" s="5" t="s">
        <v>77</v>
      </c>
      <c r="E46" s="5" t="str">
        <f>E2</f>
        <v>Open</v>
      </c>
      <c r="F46" s="5" t="str">
        <f t="shared" ref="F46:Z46" si="48">F2</f>
        <v>Open (prices fixed for 12 months)</v>
      </c>
      <c r="G46" s="5" t="str">
        <f t="shared" si="48"/>
        <v>Open</v>
      </c>
      <c r="H46" s="5" t="str">
        <f t="shared" si="48"/>
        <v>Open</v>
      </c>
      <c r="I46" s="5" t="str">
        <f t="shared" si="48"/>
        <v>Open</v>
      </c>
      <c r="J46" s="5" t="str">
        <f>J2</f>
        <v>Open</v>
      </c>
      <c r="K46" s="5" t="str">
        <f>K2</f>
        <v>Open</v>
      </c>
      <c r="L46" s="5" t="str">
        <f>L2</f>
        <v>Open</v>
      </c>
      <c r="M46" s="5" t="str">
        <f t="shared" ref="M46:V46" si="49">M2</f>
        <v>Fixed (12 months)</v>
      </c>
      <c r="N46" s="5" t="str">
        <f t="shared" si="49"/>
        <v>Open or Fixed</v>
      </c>
      <c r="O46" s="5" t="str">
        <f t="shared" si="49"/>
        <v>Open</v>
      </c>
      <c r="P46" s="5" t="str">
        <f t="shared" si="49"/>
        <v>Open</v>
      </c>
      <c r="Q46" s="5" t="str">
        <f t="shared" si="49"/>
        <v>Fixed (12 months)</v>
      </c>
      <c r="R46" s="5" t="str">
        <f t="shared" si="49"/>
        <v>Fixed (24 months)</v>
      </c>
      <c r="S46" s="5" t="str">
        <f t="shared" si="49"/>
        <v>Open</v>
      </c>
      <c r="T46" s="5" t="str">
        <f t="shared" si="49"/>
        <v>Open</v>
      </c>
      <c r="U46" s="5" t="str">
        <f t="shared" si="49"/>
        <v>Open (prices fixed for 12 months)</v>
      </c>
      <c r="V46" s="5" t="str">
        <f t="shared" si="49"/>
        <v>Open</v>
      </c>
      <c r="W46" s="5" t="str">
        <f t="shared" si="48"/>
        <v>Open</v>
      </c>
      <c r="X46" s="5" t="str">
        <f t="shared" si="48"/>
        <v>Fixed 12 months</v>
      </c>
      <c r="Y46" s="76"/>
      <c r="Z46" s="5" t="str">
        <f t="shared" si="48"/>
        <v>Open</v>
      </c>
      <c r="AA46" s="5" t="str">
        <f>AA2</f>
        <v>Fixed (12 months)</v>
      </c>
      <c r="AB46" s="5" t="str">
        <f>AB2</f>
        <v>Open / Fixed</v>
      </c>
      <c r="AC46" s="5" t="str">
        <f>AC2</f>
        <v>Open</v>
      </c>
    </row>
    <row r="47" spans="1:29" x14ac:dyDescent="0.3">
      <c r="A47" s="86"/>
      <c r="B47" s="86"/>
      <c r="C47" s="86"/>
      <c r="D47" s="5" t="s">
        <v>118</v>
      </c>
      <c r="E47" s="5" t="str">
        <f>E18</f>
        <v>.</v>
      </c>
      <c r="F47" s="5" t="str">
        <f t="shared" ref="F47:Z47" si="50">F18</f>
        <v>.</v>
      </c>
      <c r="G47" s="5" t="str">
        <f t="shared" si="50"/>
        <v>.</v>
      </c>
      <c r="H47" s="5" t="str">
        <f t="shared" si="50"/>
        <v>.</v>
      </c>
      <c r="I47" s="5" t="str">
        <f t="shared" si="50"/>
        <v>.</v>
      </c>
      <c r="J47" s="5" t="str">
        <f t="shared" si="50"/>
        <v>.</v>
      </c>
      <c r="K47" s="5" t="str">
        <f t="shared" si="50"/>
        <v>.</v>
      </c>
      <c r="L47" s="5" t="str">
        <f t="shared" si="50"/>
        <v>.</v>
      </c>
      <c r="M47" s="5" t="str">
        <f t="shared" si="50"/>
        <v>.</v>
      </c>
      <c r="N47" s="5" t="str">
        <f t="shared" si="50"/>
        <v>DISC-03</v>
      </c>
      <c r="O47" s="5" t="str">
        <f t="shared" si="50"/>
        <v>.</v>
      </c>
      <c r="P47" s="5" t="str">
        <f t="shared" si="50"/>
        <v>.</v>
      </c>
      <c r="Q47" s="5" t="str">
        <f t="shared" si="50"/>
        <v>DISC-04</v>
      </c>
      <c r="R47" s="5" t="str">
        <f t="shared" si="50"/>
        <v>DISC-07</v>
      </c>
      <c r="S47" s="5" t="str">
        <f t="shared" si="50"/>
        <v>DISC-10</v>
      </c>
      <c r="T47" s="5" t="str">
        <f t="shared" si="50"/>
        <v>.</v>
      </c>
      <c r="U47" s="5" t="str">
        <f t="shared" si="50"/>
        <v>.</v>
      </c>
      <c r="V47" s="5" t="str">
        <f t="shared" si="50"/>
        <v>.</v>
      </c>
      <c r="W47" s="5" t="str">
        <f t="shared" si="50"/>
        <v>DISC-08</v>
      </c>
      <c r="X47" s="5" t="str">
        <f t="shared" si="50"/>
        <v>BUND-02</v>
      </c>
      <c r="Y47" s="76"/>
      <c r="Z47" s="5" t="str">
        <f t="shared" si="50"/>
        <v>BUND-05</v>
      </c>
      <c r="AA47" s="5" t="str">
        <f>AA18</f>
        <v>BUND-04</v>
      </c>
      <c r="AB47" s="5" t="str">
        <f>AB18</f>
        <v>BUND-06</v>
      </c>
      <c r="AC47" s="5" t="str">
        <f>AC18</f>
        <v>BUND-07</v>
      </c>
    </row>
    <row r="48" spans="1:29" x14ac:dyDescent="0.3">
      <c r="A48" s="98" t="s">
        <v>188</v>
      </c>
      <c r="B48" s="98"/>
      <c r="C48" s="98"/>
      <c r="D48" s="72" t="s">
        <v>195</v>
      </c>
      <c r="E48" s="29">
        <f>VLOOKUP(E1,'Plans terms &amp; discounts'!$A:$G,6,FALSE)</f>
        <v>0</v>
      </c>
      <c r="F48" s="29">
        <f>VLOOKUP(F1,'Plans terms &amp; discounts'!$A:$G,6,FALSE)</f>
        <v>0</v>
      </c>
      <c r="G48" s="29">
        <f>VLOOKUP(G1,'Plans terms &amp; discounts'!$A:$G,6,FALSE)</f>
        <v>0</v>
      </c>
      <c r="H48" s="29">
        <f>VLOOKUP(H1,'Plans terms &amp; discounts'!$A:$G,6,FALSE)</f>
        <v>0</v>
      </c>
      <c r="I48" s="29">
        <f>VLOOKUP(I1,'Plans terms &amp; discounts'!$A:$G,6,FALSE)</f>
        <v>0</v>
      </c>
      <c r="J48" s="29">
        <f>VLOOKUP(J1,'Plans terms &amp; discounts'!$A:$G,6,FALSE)</f>
        <v>0</v>
      </c>
      <c r="K48" s="29">
        <f>VLOOKUP(K1,'Plans terms &amp; discounts'!$A:$G,6,FALSE)</f>
        <v>0</v>
      </c>
      <c r="L48" s="29">
        <f>VLOOKUP(L1,'Plans terms &amp; discounts'!$A:$G,6,FALSE)</f>
        <v>0</v>
      </c>
      <c r="M48" s="29">
        <f>VLOOKUP(M1,'Plans terms &amp; discounts'!$A:$G,6,FALSE)</f>
        <v>0.02</v>
      </c>
      <c r="N48" s="29">
        <f>VLOOKUP(N1,'Plans terms &amp; discounts'!$A:$G,6,FALSE)</f>
        <v>0.03</v>
      </c>
      <c r="O48" s="29">
        <f>VLOOKUP(O1,'Plans terms &amp; discounts'!$A:$G,6,FALSE)</f>
        <v>0</v>
      </c>
      <c r="P48" s="29">
        <f>VLOOKUP(P1,'Plans terms &amp; discounts'!$A:$G,6,FALSE)</f>
        <v>0</v>
      </c>
      <c r="Q48" s="29">
        <f>VLOOKUP(Q1,'Plans terms &amp; discounts'!$A:$G,6,FALSE)</f>
        <v>0</v>
      </c>
      <c r="R48" s="29">
        <f>VLOOKUP(R1,'Plans terms &amp; discounts'!$A:$G,6,FALSE)</f>
        <v>0</v>
      </c>
      <c r="S48" s="29">
        <f>VLOOKUP(S1,'Plans terms &amp; discounts'!$A:$G,6,FALSE)</f>
        <v>0</v>
      </c>
      <c r="T48" s="29">
        <f>VLOOKUP(T1,'Plans terms &amp; discounts'!$A:$G,6,FALSE)</f>
        <v>0</v>
      </c>
      <c r="U48" s="29">
        <f>VLOOKUP(U1,'Plans terms &amp; discounts'!$A:$G,6,FALSE)</f>
        <v>0</v>
      </c>
      <c r="V48" s="29">
        <f>VLOOKUP(V1,'Plans terms &amp; discounts'!$A:$G,6,FALSE)</f>
        <v>0</v>
      </c>
      <c r="W48" s="29">
        <f>VLOOKUP(W1,'Plans terms &amp; discounts'!$A:$G,6,FALSE)</f>
        <v>0</v>
      </c>
      <c r="X48" s="29">
        <f>VLOOKUP(X1,'Plans terms &amp; discounts'!$A:$G,6,FALSE)</f>
        <v>0</v>
      </c>
      <c r="Y48" s="79"/>
      <c r="Z48" s="29">
        <f>VLOOKUP(Z1,'Plans terms &amp; discounts'!$A:$G,6,FALSE)</f>
        <v>0</v>
      </c>
      <c r="AA48" s="29">
        <f>VLOOKUP(AA1,'Plans terms &amp; discounts'!$A:$G,6,FALSE)</f>
        <v>0</v>
      </c>
      <c r="AB48" s="29">
        <f>VLOOKUP(AB1,'Plans terms &amp; discounts'!$A:$G,6,FALSE)</f>
        <v>0</v>
      </c>
      <c r="AC48" s="29">
        <f>VLOOKUP(AC1,'Plans terms &amp; discounts'!$A:$G,6,FALSE)</f>
        <v>0</v>
      </c>
    </row>
    <row r="49" spans="1:29" x14ac:dyDescent="0.3">
      <c r="A49" s="98"/>
      <c r="B49" s="98"/>
      <c r="C49" s="98"/>
      <c r="D49" s="11" t="s">
        <v>196</v>
      </c>
      <c r="E49" s="11">
        <f>VLOOKUP(E1,'Plans terms &amp; discounts'!$A:$G,7,FALSE)</f>
        <v>0</v>
      </c>
      <c r="F49" s="11">
        <f>VLOOKUP(F1,'Plans terms &amp; discounts'!$A:$G,7,FALSE)</f>
        <v>0</v>
      </c>
      <c r="G49" s="11">
        <f>VLOOKUP(G1,'Plans terms &amp; discounts'!$A:$G,7,FALSE)</f>
        <v>0</v>
      </c>
      <c r="H49" s="11">
        <f>VLOOKUP(H1,'Plans terms &amp; discounts'!$A:$G,7,FALSE)</f>
        <v>0</v>
      </c>
      <c r="I49" s="11">
        <f>VLOOKUP(I1,'Plans terms &amp; discounts'!$A:$G,7,FALSE)</f>
        <v>0</v>
      </c>
      <c r="J49" s="11">
        <f>VLOOKUP(J1,'Plans terms &amp; discounts'!$A:$G,7,FALSE)</f>
        <v>50</v>
      </c>
      <c r="K49" s="11">
        <f>VLOOKUP(K1,'Plans terms &amp; discounts'!$A:$G,7,FALSE)</f>
        <v>50</v>
      </c>
      <c r="L49" s="11">
        <f>VLOOKUP(L1,'Plans terms &amp; discounts'!$A:$G,7,FALSE)</f>
        <v>0</v>
      </c>
      <c r="M49" s="11">
        <f>VLOOKUP(M1,'Plans terms &amp; discounts'!$A:$G,7,FALSE)</f>
        <v>100</v>
      </c>
      <c r="N49" s="11">
        <f>VLOOKUP(N1,'Plans terms &amp; discounts'!$A:$G,7,FALSE)</f>
        <v>0</v>
      </c>
      <c r="O49" s="11">
        <f>VLOOKUP(O1,'Plans terms &amp; discounts'!$A:$G,7,FALSE)</f>
        <v>0</v>
      </c>
      <c r="P49" s="11">
        <f>VLOOKUP(P1,'Plans terms &amp; discounts'!$A:$G,7,FALSE)</f>
        <v>0</v>
      </c>
      <c r="Q49" s="11">
        <f>VLOOKUP(Q1,'Plans terms &amp; discounts'!$A:$G,7,FALSE)</f>
        <v>0</v>
      </c>
      <c r="R49" s="11">
        <f>VLOOKUP(R1,'Plans terms &amp; discounts'!$A:$G,7,FALSE)</f>
        <v>0</v>
      </c>
      <c r="S49" s="11">
        <f>VLOOKUP(S1,'Plans terms &amp; discounts'!$A:$G,7,FALSE)</f>
        <v>0</v>
      </c>
      <c r="T49" s="11">
        <f>VLOOKUP(T1,'Plans terms &amp; discounts'!$A:$G,7,FALSE)</f>
        <v>0</v>
      </c>
      <c r="U49" s="11">
        <f>VLOOKUP(U1,'Plans terms &amp; discounts'!$A:$G,7,FALSE)</f>
        <v>0</v>
      </c>
      <c r="V49" s="11">
        <f>VLOOKUP(V1,'Plans terms &amp; discounts'!$A:$G,7,FALSE)</f>
        <v>0</v>
      </c>
      <c r="W49" s="11">
        <f>VLOOKUP(W1,'Plans terms &amp; discounts'!$A:$G,7,FALSE)</f>
        <v>0</v>
      </c>
      <c r="X49" s="11">
        <f>VLOOKUP(X1,'Plans terms &amp; discounts'!$A:$G,7,FALSE)</f>
        <v>0</v>
      </c>
      <c r="Y49" s="78"/>
      <c r="Z49" s="11">
        <f>VLOOKUP(Z1,'Plans terms &amp; discounts'!$A:$G,7,FALSE)</f>
        <v>0</v>
      </c>
      <c r="AA49" s="11">
        <f>VLOOKUP(AA1,'Plans terms &amp; discounts'!$A:$G,7,FALSE)</f>
        <v>0</v>
      </c>
      <c r="AB49" s="11">
        <f>VLOOKUP(AB1,'Plans terms &amp; discounts'!$A:$G,7,FALSE)</f>
        <v>0</v>
      </c>
      <c r="AC49" s="11">
        <f>VLOOKUP(AC1,'Plans terms &amp; discounts'!$A:$G,7,FALSE)</f>
        <v>0</v>
      </c>
    </row>
    <row r="50" spans="1:29" x14ac:dyDescent="0.3">
      <c r="A50" s="98"/>
      <c r="B50" s="98"/>
      <c r="C50" s="98"/>
      <c r="D50" s="11" t="s">
        <v>197</v>
      </c>
      <c r="E50" s="11">
        <f t="shared" ref="E50:L50" si="51">E45-(E45*E48)-E49</f>
        <v>3129.8284999999996</v>
      </c>
      <c r="F50" s="11">
        <f t="shared" si="51"/>
        <v>3226.6286</v>
      </c>
      <c r="G50" s="11">
        <f t="shared" si="51"/>
        <v>3200.0175999999997</v>
      </c>
      <c r="H50" s="11">
        <f t="shared" si="51"/>
        <v>3568.1855</v>
      </c>
      <c r="I50" s="11">
        <f t="shared" si="51"/>
        <v>3036.3748999999998</v>
      </c>
      <c r="J50" s="11">
        <f t="shared" si="51"/>
        <v>2719.3379999999997</v>
      </c>
      <c r="K50" s="11">
        <f t="shared" si="51"/>
        <v>2718.8262499999996</v>
      </c>
      <c r="L50" s="11">
        <f t="shared" si="51"/>
        <v>2685.3074999999994</v>
      </c>
      <c r="M50" s="11">
        <f>M45-(M45*M48)-M49</f>
        <v>2661.3753999999994</v>
      </c>
      <c r="N50" s="11">
        <f>N45-(N45*N48)-N49</f>
        <v>2863.1655384999999</v>
      </c>
      <c r="O50" s="11">
        <f t="shared" ref="O50:AB50" si="52">O45-(O45*O48)-O49</f>
        <v>2830.6575000000003</v>
      </c>
      <c r="P50" s="11">
        <f t="shared" si="52"/>
        <v>2945.8744999999994</v>
      </c>
      <c r="Q50" s="11">
        <f t="shared" si="52"/>
        <v>2745.8744999999994</v>
      </c>
      <c r="R50" s="11">
        <f t="shared" si="52"/>
        <v>2732.1958249999998</v>
      </c>
      <c r="S50" s="11">
        <f t="shared" si="52"/>
        <v>2809.5830249999999</v>
      </c>
      <c r="T50" s="11">
        <f t="shared" si="52"/>
        <v>3113.8451674999997</v>
      </c>
      <c r="U50" s="11">
        <f t="shared" si="52"/>
        <v>2743.4376999999999</v>
      </c>
      <c r="V50" s="11">
        <f t="shared" si="52"/>
        <v>2906.5835999999999</v>
      </c>
      <c r="W50" s="11">
        <f t="shared" si="52"/>
        <v>2442.0550000000003</v>
      </c>
      <c r="X50" s="11">
        <f t="shared" si="52"/>
        <v>3906.0324999999993</v>
      </c>
      <c r="Y50" s="78"/>
      <c r="Z50" s="11">
        <f t="shared" si="52"/>
        <v>2707.7209999999995</v>
      </c>
      <c r="AA50" s="11">
        <f t="shared" si="52"/>
        <v>2945.8744999999994</v>
      </c>
      <c r="AB50" s="11">
        <f t="shared" si="52"/>
        <v>3906.0324999999993</v>
      </c>
      <c r="AC50" s="11">
        <f>AC45-(AC45*AC48)-AC49</f>
        <v>2494.0855000000001</v>
      </c>
    </row>
    <row r="51" spans="1:29" x14ac:dyDescent="0.3">
      <c r="Y51" s="76"/>
    </row>
    <row r="52" spans="1:29" x14ac:dyDescent="0.3">
      <c r="Y52" s="76"/>
    </row>
    <row r="53" spans="1:29" x14ac:dyDescent="0.3">
      <c r="Y53" s="76"/>
    </row>
    <row r="54" spans="1:29" x14ac:dyDescent="0.3">
      <c r="Y54" s="76"/>
    </row>
    <row r="55" spans="1:29" x14ac:dyDescent="0.3">
      <c r="Y55" s="76"/>
    </row>
    <row r="56" spans="1:29" x14ac:dyDescent="0.3">
      <c r="Y56" s="76"/>
    </row>
    <row r="57" spans="1:29" x14ac:dyDescent="0.3">
      <c r="Y57" s="76"/>
    </row>
    <row r="58" spans="1:29" x14ac:dyDescent="0.3">
      <c r="Y58" s="76"/>
    </row>
    <row r="59" spans="1:29" x14ac:dyDescent="0.3">
      <c r="Y59" s="76"/>
    </row>
    <row r="60" spans="1:29" x14ac:dyDescent="0.3">
      <c r="Y60" s="76"/>
    </row>
    <row r="61" spans="1:29" x14ac:dyDescent="0.3">
      <c r="A61" s="4"/>
      <c r="B61" s="45" t="str">
        <f>B1</f>
        <v>Hamilton</v>
      </c>
      <c r="C61" s="45"/>
      <c r="D61" s="4"/>
      <c r="E61" s="47" t="s">
        <v>44</v>
      </c>
      <c r="F61" s="40" t="s">
        <v>207</v>
      </c>
      <c r="G61" s="40" t="s">
        <v>208</v>
      </c>
      <c r="H61" s="47" t="s">
        <v>48</v>
      </c>
      <c r="I61" s="47" t="s">
        <v>50</v>
      </c>
      <c r="J61" s="47" t="s">
        <v>52</v>
      </c>
      <c r="K61" s="47" t="s">
        <v>53</v>
      </c>
      <c r="L61" s="47" t="s">
        <v>54</v>
      </c>
      <c r="M61" s="47" t="s">
        <v>55</v>
      </c>
      <c r="N61" s="47" t="s">
        <v>56</v>
      </c>
      <c r="O61" s="47" t="s">
        <v>57</v>
      </c>
      <c r="P61" t="s">
        <v>169</v>
      </c>
      <c r="Q61" t="s">
        <v>171</v>
      </c>
      <c r="R61" s="47" t="s">
        <v>111</v>
      </c>
      <c r="S61" s="47" t="s">
        <v>112</v>
      </c>
      <c r="T61" s="47" t="s">
        <v>59</v>
      </c>
      <c r="U61" s="47" t="s">
        <v>72</v>
      </c>
      <c r="V61" s="47" t="s">
        <v>106</v>
      </c>
      <c r="W61" s="47" t="s">
        <v>60</v>
      </c>
      <c r="X61" s="47" t="s">
        <v>73</v>
      </c>
      <c r="Y61" s="76"/>
      <c r="Z61" s="60" t="s">
        <v>179</v>
      </c>
      <c r="AA61" t="s">
        <v>177</v>
      </c>
      <c r="AB61" s="47" t="s">
        <v>185</v>
      </c>
      <c r="AC61" s="47" t="s">
        <v>189</v>
      </c>
    </row>
    <row r="62" spans="1:29" ht="15.6" x14ac:dyDescent="0.3">
      <c r="A62" s="87" t="s">
        <v>84</v>
      </c>
      <c r="B62" s="88" t="s">
        <v>92</v>
      </c>
      <c r="C62" s="88"/>
      <c r="D62" s="1" t="s">
        <v>94</v>
      </c>
      <c r="E62" s="30" t="str">
        <f>VLOOKUP(E61,'Plans terms &amp; discounts'!$A:$B,2,FALSE)</f>
        <v>Open</v>
      </c>
      <c r="F62" s="30" t="str">
        <f>VLOOKUP(F61,'Plans terms &amp; discounts'!$A:$B,2,FALSE)</f>
        <v>Open (prices fixed for 12 months)</v>
      </c>
      <c r="G62" s="30" t="str">
        <f>VLOOKUP(G61,'Plans terms &amp; discounts'!$A:$B,2,FALSE)</f>
        <v>Open</v>
      </c>
      <c r="H62" s="30" t="str">
        <f>VLOOKUP(H61,'Plans terms &amp; discounts'!$A:$B,2,FALSE)</f>
        <v>Open</v>
      </c>
      <c r="I62" s="30" t="str">
        <f>VLOOKUP(I61,'Plans terms &amp; discounts'!$A:$B,2,FALSE)</f>
        <v>Open</v>
      </c>
      <c r="J62" s="30" t="str">
        <f>VLOOKUP(J61,'Plans terms &amp; discounts'!$A:$B,2,FALSE)</f>
        <v>Open</v>
      </c>
      <c r="K62" s="30" t="str">
        <f>VLOOKUP(K61,'Plans terms &amp; discounts'!$A:$B,2,FALSE)</f>
        <v>Open</v>
      </c>
      <c r="L62" s="30" t="str">
        <f>VLOOKUP(L61,'Plans terms &amp; discounts'!$A:$B,2,FALSE)</f>
        <v>Open</v>
      </c>
      <c r="M62" s="30" t="str">
        <f>VLOOKUP(M61,'Plans terms &amp; discounts'!$A:$B,2,FALSE)</f>
        <v>Fixed (12 months)</v>
      </c>
      <c r="N62" s="30" t="str">
        <f>VLOOKUP(N61,'Plans terms &amp; discounts'!$A:$B,2,FALSE)</f>
        <v>Open or Fixed</v>
      </c>
      <c r="O62" s="30" t="str">
        <f>VLOOKUP(O61,'Plans terms &amp; discounts'!$A:$B,2,FALSE)</f>
        <v>Open</v>
      </c>
      <c r="P62" s="30" t="str">
        <f>VLOOKUP(P61,'Plans terms &amp; discounts'!$A:$B,2,FALSE)</f>
        <v>Open</v>
      </c>
      <c r="Q62" s="30" t="str">
        <f>VLOOKUP(Q61,'Plans terms &amp; discounts'!$A:$B,2,FALSE)</f>
        <v>Fixed (12 months)</v>
      </c>
      <c r="R62" s="30" t="str">
        <f>VLOOKUP(R61,'Plans terms &amp; discounts'!$A:$B,2,FALSE)</f>
        <v>Fixed (24 months)</v>
      </c>
      <c r="S62" s="30" t="str">
        <f>VLOOKUP(S61,'Plans terms &amp; discounts'!$A:$B,2,FALSE)</f>
        <v>Open</v>
      </c>
      <c r="T62" s="30" t="str">
        <f>VLOOKUP(T61,'Plans terms &amp; discounts'!$A:$B,2,FALSE)</f>
        <v>Open</v>
      </c>
      <c r="U62" s="30" t="str">
        <f>VLOOKUP(U61,'Plans terms &amp; discounts'!$A:$B,2,FALSE)</f>
        <v>Open (prices fixed for 12 months)</v>
      </c>
      <c r="V62" s="30" t="str">
        <f>VLOOKUP(V61,'Plans terms &amp; discounts'!$A:$B,2,FALSE)</f>
        <v>Open</v>
      </c>
      <c r="W62" s="30" t="str">
        <f>VLOOKUP(W61,'Plans terms &amp; discounts'!$A:$B,2,FALSE)</f>
        <v>Open</v>
      </c>
      <c r="X62" s="30" t="str">
        <f>VLOOKUP(X61,'Plans terms &amp; discounts'!$A:$B,2,FALSE)</f>
        <v>Fixed 12 months</v>
      </c>
      <c r="Y62" s="76"/>
      <c r="Z62" s="30" t="str">
        <f>VLOOKUP(Z61,'Plans terms &amp; discounts'!$A:$B,2,FALSE)</f>
        <v>Open</v>
      </c>
      <c r="AA62" s="30" t="str">
        <f>VLOOKUP(AA61,'Plans terms &amp; discounts'!$A:$B,2,FALSE)</f>
        <v>Fixed (12 months)</v>
      </c>
      <c r="AB62" s="30" t="str">
        <f>VLOOKUP(AB61,'Plans terms &amp; discounts'!$A:$B,2,FALSE)</f>
        <v>Open / Fixed</v>
      </c>
      <c r="AC62" s="30" t="str">
        <f>VLOOKUP(AC61,'Plans terms &amp; discounts'!$A:$B,2,FALSE)</f>
        <v>Open</v>
      </c>
    </row>
    <row r="63" spans="1:29" ht="15.6" x14ac:dyDescent="0.3">
      <c r="A63" s="87"/>
      <c r="B63" s="88"/>
      <c r="C63" s="88"/>
      <c r="D63" s="1" t="s">
        <v>3</v>
      </c>
      <c r="E63" s="30" t="s">
        <v>96</v>
      </c>
      <c r="F63" s="30" t="s">
        <v>95</v>
      </c>
      <c r="G63" s="30" t="s">
        <v>95</v>
      </c>
      <c r="H63" s="30" t="s">
        <v>96</v>
      </c>
      <c r="I63" s="30" t="s">
        <v>95</v>
      </c>
      <c r="J63" s="30" t="s">
        <v>96</v>
      </c>
      <c r="K63" s="30" t="s">
        <v>4</v>
      </c>
      <c r="L63" s="30" t="s">
        <v>96</v>
      </c>
      <c r="M63" s="30" t="s">
        <v>96</v>
      </c>
      <c r="N63" s="30" t="s">
        <v>96</v>
      </c>
      <c r="O63" s="30" t="s">
        <v>96</v>
      </c>
      <c r="P63" s="30" t="s">
        <v>96</v>
      </c>
      <c r="Q63" s="30" t="s">
        <v>96</v>
      </c>
      <c r="R63" s="30" t="s">
        <v>96</v>
      </c>
      <c r="S63" s="30" t="s">
        <v>96</v>
      </c>
      <c r="T63" s="30" t="s">
        <v>96</v>
      </c>
      <c r="U63" s="30" t="s">
        <v>95</v>
      </c>
      <c r="V63" s="30" t="s">
        <v>95</v>
      </c>
      <c r="W63" s="30" t="s">
        <v>96</v>
      </c>
      <c r="X63" s="30" t="s">
        <v>96</v>
      </c>
      <c r="Y63" s="76"/>
      <c r="Z63" s="30" t="s">
        <v>96</v>
      </c>
      <c r="AA63" s="30" t="s">
        <v>96</v>
      </c>
      <c r="AB63" s="30" t="s">
        <v>96</v>
      </c>
      <c r="AC63" s="30" t="s">
        <v>96</v>
      </c>
    </row>
    <row r="64" spans="1:29" ht="15.6" x14ac:dyDescent="0.3">
      <c r="A64" s="87"/>
      <c r="B64" s="89" t="s">
        <v>97</v>
      </c>
      <c r="C64" s="89"/>
      <c r="D64" s="26" t="s">
        <v>30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>
        <v>1.01</v>
      </c>
      <c r="P64" s="48"/>
      <c r="Q64" s="48"/>
      <c r="R64" s="48"/>
      <c r="S64" s="48"/>
      <c r="T64" s="48"/>
      <c r="U64" s="48"/>
      <c r="V64" s="48"/>
      <c r="W64" s="49">
        <v>1.0349999999999999</v>
      </c>
      <c r="X64" s="48"/>
      <c r="Y64" s="77"/>
      <c r="Z64" s="48"/>
      <c r="AA64" s="48"/>
      <c r="AB64" s="48"/>
      <c r="AC64" s="48"/>
    </row>
    <row r="65" spans="1:29" ht="15.6" x14ac:dyDescent="0.3">
      <c r="A65" s="87"/>
      <c r="B65" s="89"/>
      <c r="C65" s="89"/>
      <c r="D65" s="26" t="s">
        <v>31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48"/>
      <c r="Q65" s="48"/>
      <c r="R65" s="48"/>
      <c r="S65" s="48"/>
      <c r="T65" s="48"/>
      <c r="U65" s="48"/>
      <c r="V65" s="48"/>
      <c r="W65" s="49"/>
      <c r="X65" s="48"/>
      <c r="Y65" s="77"/>
      <c r="Z65" s="48"/>
      <c r="AA65" s="48"/>
      <c r="AB65" s="48"/>
      <c r="AC65" s="48"/>
    </row>
    <row r="66" spans="1:29" ht="15.6" x14ac:dyDescent="0.3">
      <c r="A66" s="87"/>
      <c r="B66" s="89"/>
      <c r="C66" s="89"/>
      <c r="D66" s="27" t="s">
        <v>32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>
        <v>0.28410000000000002</v>
      </c>
      <c r="P66" s="48"/>
      <c r="Q66" s="48"/>
      <c r="R66" s="48"/>
      <c r="S66" s="48"/>
      <c r="T66" s="48"/>
      <c r="U66" s="48"/>
      <c r="V66" s="48"/>
      <c r="W66" s="49">
        <v>0.25519999999999998</v>
      </c>
      <c r="X66" s="48"/>
      <c r="Y66" s="77"/>
      <c r="Z66" s="48"/>
      <c r="AA66" s="48"/>
      <c r="AB66" s="48"/>
      <c r="AC66" s="48"/>
    </row>
    <row r="67" spans="1:29" ht="15.6" x14ac:dyDescent="0.3">
      <c r="A67" s="87"/>
      <c r="B67" s="23"/>
      <c r="C67" s="25" t="s">
        <v>35</v>
      </c>
      <c r="D67" s="2" t="s">
        <v>6</v>
      </c>
      <c r="E67" s="31">
        <v>0.9</v>
      </c>
      <c r="F67" s="31">
        <v>0.9</v>
      </c>
      <c r="G67" s="31">
        <v>0.9</v>
      </c>
      <c r="H67" s="31">
        <v>0.3</v>
      </c>
      <c r="I67" s="31">
        <v>0.3</v>
      </c>
      <c r="J67" s="31">
        <v>0.9</v>
      </c>
      <c r="K67" s="31">
        <v>0.9</v>
      </c>
      <c r="L67" s="31">
        <v>0.6</v>
      </c>
      <c r="M67" s="31">
        <v>0.6</v>
      </c>
      <c r="N67" s="31">
        <v>0.6</v>
      </c>
      <c r="O67" s="31">
        <f>O64/O86</f>
        <v>0.87826086956521743</v>
      </c>
      <c r="P67" s="31">
        <v>0.9</v>
      </c>
      <c r="Q67" s="31">
        <v>0.9</v>
      </c>
      <c r="R67" s="31">
        <v>0.9</v>
      </c>
      <c r="S67" s="31">
        <v>0.9</v>
      </c>
      <c r="T67" s="31">
        <v>0.9</v>
      </c>
      <c r="U67" s="31">
        <v>0.9</v>
      </c>
      <c r="V67" s="31">
        <v>0.9</v>
      </c>
      <c r="W67" s="31">
        <f>W64/W86</f>
        <v>0.9</v>
      </c>
      <c r="X67" s="31">
        <v>0.3</v>
      </c>
      <c r="Y67" s="77"/>
      <c r="Z67" s="31">
        <v>0.9</v>
      </c>
      <c r="AA67" s="31">
        <v>0.9</v>
      </c>
      <c r="AB67" s="31">
        <v>0.3</v>
      </c>
      <c r="AC67" s="31">
        <v>0.9</v>
      </c>
    </row>
    <row r="68" spans="1:29" ht="15.6" x14ac:dyDescent="0.3">
      <c r="A68" s="87"/>
      <c r="B68" s="23"/>
      <c r="C68" s="90" t="s">
        <v>7</v>
      </c>
      <c r="D68" s="2" t="s">
        <v>8</v>
      </c>
      <c r="E68" s="31">
        <v>1.6000000000000001E-3</v>
      </c>
      <c r="F68" s="31"/>
      <c r="G68" s="31"/>
      <c r="H68" s="31"/>
      <c r="I68" s="31"/>
      <c r="J68" s="31"/>
      <c r="K68" s="31"/>
      <c r="L68" s="31"/>
      <c r="M68" s="31"/>
      <c r="N68" s="31"/>
      <c r="O68" s="31">
        <f>O65/O86</f>
        <v>0</v>
      </c>
      <c r="P68" s="31"/>
      <c r="Q68" s="31"/>
      <c r="R68" s="31"/>
      <c r="S68" s="31"/>
      <c r="T68" s="31">
        <v>1.9E-3</v>
      </c>
      <c r="U68" s="31"/>
      <c r="V68" s="31"/>
      <c r="W68" s="31">
        <f>W65/W86</f>
        <v>0</v>
      </c>
      <c r="X68" s="31"/>
      <c r="Y68" s="77"/>
      <c r="Z68" s="31">
        <v>1.4E-3</v>
      </c>
      <c r="AA68" s="31"/>
      <c r="AB68" s="31"/>
      <c r="AC68" s="31"/>
    </row>
    <row r="69" spans="1:29" ht="15.6" x14ac:dyDescent="0.3">
      <c r="A69" s="87"/>
      <c r="B69" s="23"/>
      <c r="C69" s="90"/>
      <c r="D69" s="1" t="s">
        <v>9</v>
      </c>
      <c r="E69" s="31">
        <v>0.27300000000000002</v>
      </c>
      <c r="F69" s="31"/>
      <c r="G69" s="31"/>
      <c r="H69" s="31">
        <v>0.35499999999999998</v>
      </c>
      <c r="I69" s="31"/>
      <c r="J69" s="31">
        <v>0.23980000000000001</v>
      </c>
      <c r="K69" s="31"/>
      <c r="L69" s="31">
        <v>0.24099999999999999</v>
      </c>
      <c r="M69" s="31">
        <v>0.26</v>
      </c>
      <c r="N69" s="31">
        <v>0.3</v>
      </c>
      <c r="O69" s="31">
        <f>O66/O86</f>
        <v>0.24704347826086961</v>
      </c>
      <c r="P69" s="31">
        <v>0.25640000000000002</v>
      </c>
      <c r="Q69" s="31">
        <v>0.25640000000000002</v>
      </c>
      <c r="R69" s="31">
        <v>0.25459999999999999</v>
      </c>
      <c r="S69" s="31">
        <v>0.25409999999999999</v>
      </c>
      <c r="T69" s="31">
        <v>0.27229999999999999</v>
      </c>
      <c r="U69" s="31"/>
      <c r="V69" s="31"/>
      <c r="W69" s="31">
        <f>W66/W86</f>
        <v>0.22191304347826088</v>
      </c>
      <c r="X69" s="31">
        <v>0.37809999999999999</v>
      </c>
      <c r="Y69" s="77"/>
      <c r="Z69" s="31">
        <v>0.23</v>
      </c>
      <c r="AA69" s="31">
        <v>0.25640000000000002</v>
      </c>
      <c r="AB69" s="31">
        <v>0.37809999999999999</v>
      </c>
      <c r="AC69" s="31">
        <v>0.21679999999999999</v>
      </c>
    </row>
    <row r="70" spans="1:29" ht="15.6" x14ac:dyDescent="0.3">
      <c r="A70" s="87"/>
      <c r="B70" s="3">
        <v>0.3</v>
      </c>
      <c r="C70" s="90"/>
      <c r="D70" s="35" t="s">
        <v>10</v>
      </c>
      <c r="E70" s="19"/>
      <c r="F70" s="19"/>
      <c r="G70" s="19"/>
      <c r="H70" s="19"/>
      <c r="I70" s="19"/>
      <c r="J70" s="19"/>
      <c r="K70" s="19">
        <v>0.31709999999999999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77"/>
      <c r="Z70" s="19"/>
      <c r="AA70" s="19"/>
      <c r="AB70" s="19"/>
      <c r="AC70" s="19"/>
    </row>
    <row r="71" spans="1:29" ht="15.6" x14ac:dyDescent="0.3">
      <c r="A71" s="87"/>
      <c r="B71" s="3">
        <v>0.7</v>
      </c>
      <c r="C71" s="90"/>
      <c r="D71" s="35" t="s">
        <v>11</v>
      </c>
      <c r="E71" s="19"/>
      <c r="F71" s="19"/>
      <c r="G71" s="19"/>
      <c r="H71" s="19"/>
      <c r="I71" s="19"/>
      <c r="J71" s="19"/>
      <c r="K71" s="19">
        <v>0.20660000000000001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77"/>
      <c r="Z71" s="19"/>
      <c r="AA71" s="19"/>
      <c r="AB71" s="19"/>
      <c r="AC71" s="19"/>
    </row>
    <row r="72" spans="1:29" x14ac:dyDescent="0.3">
      <c r="A72" s="87"/>
      <c r="B72" s="3">
        <v>0.4</v>
      </c>
      <c r="C72" s="90"/>
      <c r="D72" s="36" t="s">
        <v>12</v>
      </c>
      <c r="E72" s="31"/>
      <c r="F72" s="31">
        <v>0.3417</v>
      </c>
      <c r="G72" s="31">
        <v>0.33560000000000001</v>
      </c>
      <c r="H72" s="31"/>
      <c r="I72" s="31">
        <v>0.39419999999999999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>
        <v>0.28870000000000001</v>
      </c>
      <c r="V72" s="31">
        <v>0.30630000000000002</v>
      </c>
      <c r="W72" s="31"/>
      <c r="X72" s="31"/>
      <c r="Y72" s="77"/>
      <c r="Z72" s="31"/>
      <c r="AA72" s="31"/>
      <c r="AB72" s="31"/>
      <c r="AC72" s="31"/>
    </row>
    <row r="73" spans="1:29" ht="15.6" x14ac:dyDescent="0.3">
      <c r="A73" s="87"/>
      <c r="B73" s="3">
        <v>0.4</v>
      </c>
      <c r="C73" s="90"/>
      <c r="D73" s="37" t="s">
        <v>13</v>
      </c>
      <c r="E73" s="31"/>
      <c r="F73" s="31">
        <v>0.25469999999999998</v>
      </c>
      <c r="G73" s="31">
        <v>0.24859999999999999</v>
      </c>
      <c r="H73" s="31"/>
      <c r="I73" s="31">
        <v>0.27589999999999998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>
        <v>0.2387</v>
      </c>
      <c r="V73" s="31">
        <v>0.25629999999999997</v>
      </c>
      <c r="W73" s="31"/>
      <c r="X73" s="31"/>
      <c r="Y73" s="77"/>
      <c r="Z73" s="31"/>
      <c r="AA73" s="31"/>
      <c r="AB73" s="31"/>
      <c r="AC73" s="31"/>
    </row>
    <row r="74" spans="1:29" ht="15.6" x14ac:dyDescent="0.3">
      <c r="A74" s="87"/>
      <c r="B74" s="3">
        <v>0.2</v>
      </c>
      <c r="C74" s="90"/>
      <c r="D74" s="37" t="s">
        <v>14</v>
      </c>
      <c r="E74" s="31"/>
      <c r="F74" s="31">
        <v>0.2069</v>
      </c>
      <c r="G74" s="31">
        <v>0.20669999999999999</v>
      </c>
      <c r="H74" s="31"/>
      <c r="I74" s="31">
        <v>0.19700000000000001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v>0.14430000000000001</v>
      </c>
      <c r="V74" s="31">
        <v>0.1532</v>
      </c>
      <c r="W74" s="31"/>
      <c r="X74" s="31"/>
      <c r="Y74" s="77"/>
      <c r="Z74" s="31"/>
      <c r="AA74" s="31"/>
      <c r="AB74" s="31"/>
      <c r="AC74" s="31"/>
    </row>
    <row r="75" spans="1:29" x14ac:dyDescent="0.3">
      <c r="A75" s="87"/>
      <c r="B75" s="24"/>
      <c r="C75" s="84" t="s">
        <v>91</v>
      </c>
      <c r="D75" s="43" t="s">
        <v>15</v>
      </c>
      <c r="E75" s="17"/>
      <c r="F75" s="17"/>
      <c r="G75" s="17"/>
      <c r="H75" s="17"/>
      <c r="I75" s="17"/>
      <c r="J75" s="17"/>
      <c r="K75" s="17"/>
      <c r="L75" s="17"/>
      <c r="M75" s="17"/>
      <c r="N75" s="17">
        <v>100</v>
      </c>
      <c r="O75" s="17"/>
      <c r="P75" s="17"/>
      <c r="Q75" s="17">
        <v>200</v>
      </c>
      <c r="R75" s="17">
        <v>200</v>
      </c>
      <c r="S75" s="17">
        <v>120</v>
      </c>
      <c r="T75" s="17"/>
      <c r="U75" s="17"/>
      <c r="V75" s="17"/>
      <c r="W75" s="17">
        <v>150</v>
      </c>
      <c r="X75" s="17"/>
      <c r="Y75" s="78"/>
      <c r="Z75" s="17"/>
      <c r="AA75" s="17"/>
      <c r="AB75" s="17"/>
      <c r="AC75" s="17"/>
    </row>
    <row r="76" spans="1:29" x14ac:dyDescent="0.3">
      <c r="A76" s="87"/>
      <c r="B76" s="24"/>
      <c r="C76" s="84"/>
      <c r="D76" s="3" t="s">
        <v>16</v>
      </c>
      <c r="E76" s="50"/>
      <c r="F76" s="50"/>
      <c r="G76" s="50"/>
      <c r="H76" s="50"/>
      <c r="I76" s="50"/>
      <c r="J76" s="50"/>
      <c r="K76" s="48"/>
      <c r="L76" s="48"/>
      <c r="M76" s="48"/>
      <c r="N76" s="50">
        <v>0.06</v>
      </c>
      <c r="O76" s="50"/>
      <c r="P76" s="51"/>
      <c r="Q76" s="51"/>
      <c r="R76" s="50"/>
      <c r="S76" s="50"/>
      <c r="T76" s="50"/>
      <c r="U76" s="16"/>
      <c r="V76" s="16"/>
      <c r="W76" s="50"/>
      <c r="X76" s="50"/>
      <c r="Y76" s="79"/>
      <c r="Z76" s="50"/>
      <c r="AA76" s="50"/>
      <c r="AB76" s="50"/>
      <c r="AC76" s="50"/>
    </row>
    <row r="77" spans="1:29" x14ac:dyDescent="0.3">
      <c r="A77" s="87"/>
      <c r="B77" s="24"/>
      <c r="C77" s="84"/>
      <c r="D77" s="3" t="s">
        <v>17</v>
      </c>
      <c r="E77" s="16">
        <f>VLOOKUP(E61,'Plans terms &amp; discounts'!$A:$E,5,0)</f>
        <v>0</v>
      </c>
      <c r="F77" s="16" t="str">
        <f>VLOOKUP(F61,'Plans terms &amp; discounts'!$A:$E,5,0)</f>
        <v>.</v>
      </c>
      <c r="G77" s="16" t="str">
        <f>VLOOKUP(G61,'Plans terms &amp; discounts'!$A:$E,5,0)</f>
        <v>.</v>
      </c>
      <c r="H77" s="16" t="str">
        <f>VLOOKUP(H61,'Plans terms &amp; discounts'!$A:$E,5,0)</f>
        <v>.</v>
      </c>
      <c r="I77" s="16" t="str">
        <f>VLOOKUP(I61,'Plans terms &amp; discounts'!$A:$E,5,0)</f>
        <v>.</v>
      </c>
      <c r="J77" s="16" t="str">
        <f>VLOOKUP(J61,'Plans terms &amp; discounts'!$A:$E,5,0)</f>
        <v>.</v>
      </c>
      <c r="K77" s="16" t="str">
        <f>VLOOKUP(K61,'Plans terms &amp; discounts'!$A:$E,5,0)</f>
        <v>.</v>
      </c>
      <c r="L77" s="16" t="str">
        <f>VLOOKUP(L61,'Plans terms &amp; discounts'!$A:$E,5,0)</f>
        <v>.</v>
      </c>
      <c r="M77" s="16" t="str">
        <f>VLOOKUP(M61,'Plans terms &amp; discounts'!$A:$E,5,0)</f>
        <v>.</v>
      </c>
      <c r="N77" s="16" t="str">
        <f>VLOOKUP(N61,'Plans terms &amp; discounts'!$A:$E,5,0)</f>
        <v xml:space="preserve"> 2% Direct Debit, 1%eBilling, 3% fixed term + $100 on 12 month sign up, free Power Shout hours</v>
      </c>
      <c r="O77" s="16" t="str">
        <f>VLOOKUP(O61,'Plans terms &amp; discounts'!$A:$E,5,0)</f>
        <v>.</v>
      </c>
      <c r="P77" s="16" t="str">
        <f>VLOOKUP(P61,'Plans terms &amp; discounts'!$A:$E,5,0)</f>
        <v>.</v>
      </c>
      <c r="Q77" s="16" t="str">
        <f>VLOOKUP(Q61,'Plans terms &amp; discounts'!$A:$E,5,0)</f>
        <v>$200 account credit, prices fixed for 1 year, $150 Termination Fee applies</v>
      </c>
      <c r="R77" s="16" t="str">
        <f>VLOOKUP(R61,'Plans terms &amp; discounts'!$A:$E,5,0)</f>
        <v>$200 credit upon joining, prices fixed for 24 months</v>
      </c>
      <c r="S77" s="16" t="str">
        <f>VLOOKUP(S61,'Plans terms &amp; discounts'!$A:$E,5,0)</f>
        <v>$10 monthly credit, variable rates during the year, open contract</v>
      </c>
      <c r="T77" s="16" t="str">
        <f>VLOOKUP(T61,'Plans terms &amp; discounts'!$A:$E,5,0)</f>
        <v>.</v>
      </c>
      <c r="U77" s="16" t="str">
        <f>VLOOKUP(U61,'Plans terms &amp; discounts'!$A:$E,5,0)</f>
        <v>.</v>
      </c>
      <c r="V77" s="16" t="str">
        <f>VLOOKUP(V61,'Plans terms &amp; discounts'!$A:$E,5,0)</f>
        <v>.</v>
      </c>
      <c r="W77" s="16" t="str">
        <f>VLOOKUP(W61,'Plans terms &amp; discounts'!$A:$E,5,0)</f>
        <v>$150 credit for new customers upon online signup</v>
      </c>
      <c r="X77" s="16" t="str">
        <f>VLOOKUP(X61,'Plans terms &amp; discounts'!$A:$E,5,0)</f>
        <v>$20 off Broadband per month for 12 months, $250 sign up bonus (Only for new customers taking out Unlimited broadband and Power bundle on a 12 month plan)</v>
      </c>
      <c r="Y77" s="76"/>
      <c r="Z77" s="16" t="str">
        <f>VLOOKUP(Z61,'Plans terms &amp; discounts'!$A:$E,5,0)</f>
        <v xml:space="preserve">Special discounted energy and broadband prices (4G 300 GB for $65, Fast Fibre for $80)  </v>
      </c>
      <c r="AA77" s="16" t="str">
        <f>VLOOKUP(AA61,'Plans terms &amp; discounts'!$A:$E,5,0)</f>
        <v>$50 account credit, prices fixed for 1 year, 6 months free broadband, 3 months free mobile</v>
      </c>
      <c r="AB77" s="16" t="str">
        <f>VLOOKUP(AB61,'Plans terms &amp; discounts'!$A:$E,5,0)</f>
        <v>Only available when taking out selected broadband plans with 2degrees. $20 off broadband price per month.</v>
      </c>
      <c r="AC77" s="16" t="str">
        <f>VLOOKUP(AC61,'Plans terms &amp; discounts'!$A:$E,5,0)</f>
        <v>Must be bundled with an Electric Kiwi Broadband plan and paid in advance. Not possible to only sign up to this energy plan without one of their broadband services.</v>
      </c>
    </row>
    <row r="78" spans="1:29" x14ac:dyDescent="0.3">
      <c r="A78" s="87"/>
      <c r="B78" s="24"/>
      <c r="C78" s="84"/>
      <c r="D78" s="4" t="s">
        <v>118</v>
      </c>
      <c r="E78" s="16" t="str">
        <f>VLOOKUP(E61,'Plans terms &amp; discounts'!$A:$E,4,FALSE)</f>
        <v>.</v>
      </c>
      <c r="F78" s="16" t="str">
        <f>VLOOKUP(F61,'Plans terms &amp; discounts'!$A:$E,4,FALSE)</f>
        <v>.</v>
      </c>
      <c r="G78" s="16" t="str">
        <f>VLOOKUP(G61,'Plans terms &amp; discounts'!$A:$E,4,FALSE)</f>
        <v>.</v>
      </c>
      <c r="H78" s="16" t="str">
        <f>VLOOKUP(H61,'Plans terms &amp; discounts'!$A:$E,4,FALSE)</f>
        <v>.</v>
      </c>
      <c r="I78" s="16" t="str">
        <f>VLOOKUP(I61,'Plans terms &amp; discounts'!$A:$E,4,FALSE)</f>
        <v>.</v>
      </c>
      <c r="J78" s="16" t="str">
        <f>VLOOKUP(J61,'Plans terms &amp; discounts'!$A:$E,4,FALSE)</f>
        <v>.</v>
      </c>
      <c r="K78" s="16" t="str">
        <f>VLOOKUP(K61,'Plans terms &amp; discounts'!$A:$E,4,FALSE)</f>
        <v>.</v>
      </c>
      <c r="L78" s="16" t="str">
        <f>VLOOKUP(L61,'Plans terms &amp; discounts'!$A:$E,4,FALSE)</f>
        <v>.</v>
      </c>
      <c r="M78" s="16" t="str">
        <f>VLOOKUP(M61,'Plans terms &amp; discounts'!$A:$E,4,FALSE)</f>
        <v>.</v>
      </c>
      <c r="N78" s="16" t="str">
        <f>VLOOKUP(N61,'Plans terms &amp; discounts'!$A:$E,4,FALSE)</f>
        <v>DISC-03</v>
      </c>
      <c r="O78" s="16" t="str">
        <f>VLOOKUP(O61,'Plans terms &amp; discounts'!$A:$E,4,FALSE)</f>
        <v>.</v>
      </c>
      <c r="P78" s="16" t="str">
        <f>VLOOKUP(P61,'Plans terms &amp; discounts'!$A:$E,4,FALSE)</f>
        <v>.</v>
      </c>
      <c r="Q78" s="16" t="str">
        <f>VLOOKUP(Q61,'Plans terms &amp; discounts'!$A:$E,4,FALSE)</f>
        <v>DISC-04</v>
      </c>
      <c r="R78" s="16" t="str">
        <f>VLOOKUP(R61,'Plans terms &amp; discounts'!$A:$E,4,FALSE)</f>
        <v>DISC-07</v>
      </c>
      <c r="S78" s="16" t="str">
        <f>VLOOKUP(S61,'Plans terms &amp; discounts'!$A:$E,4,FALSE)</f>
        <v>DISC-10</v>
      </c>
      <c r="T78" s="16" t="str">
        <f>VLOOKUP(T61,'Plans terms &amp; discounts'!$A:$E,4,FALSE)</f>
        <v>.</v>
      </c>
      <c r="U78" s="16" t="str">
        <f>VLOOKUP(U61,'Plans terms &amp; discounts'!$A:$E,4,FALSE)</f>
        <v>.</v>
      </c>
      <c r="V78" s="16" t="str">
        <f>VLOOKUP(V61,'Plans terms &amp; discounts'!$A:$E,4,FALSE)</f>
        <v>.</v>
      </c>
      <c r="W78" s="16" t="str">
        <f>VLOOKUP(W61,'Plans terms &amp; discounts'!$A:$E,4,FALSE)</f>
        <v>DISC-08</v>
      </c>
      <c r="X78" s="16" t="str">
        <f>VLOOKUP(X61,'Plans terms &amp; discounts'!$A:$E,4,FALSE)</f>
        <v>BUND-02</v>
      </c>
      <c r="Y78" s="76"/>
      <c r="Z78" s="16" t="str">
        <f>VLOOKUP(Z61,'Plans terms &amp; discounts'!$A:$E,4,FALSE)</f>
        <v>BUND-05</v>
      </c>
      <c r="AA78" s="16" t="str">
        <f>VLOOKUP(AA61,'Plans terms &amp; discounts'!$A:$E,4,FALSE)</f>
        <v>BUND-04</v>
      </c>
      <c r="AB78" s="16" t="str">
        <f>VLOOKUP(AB61,'Plans terms &amp; discounts'!$A:$E,4,FALSE)</f>
        <v>BUND-06</v>
      </c>
      <c r="AC78" s="16" t="str">
        <f>VLOOKUP(AC61,'Plans terms &amp; discounts'!$A:$E,4,FALSE)</f>
        <v>BUND-07</v>
      </c>
    </row>
    <row r="79" spans="1:29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76"/>
      <c r="Z79" s="32"/>
      <c r="AA79" s="32"/>
      <c r="AB79" s="32"/>
      <c r="AC79" s="32"/>
    </row>
    <row r="80" spans="1:29" x14ac:dyDescent="0.3">
      <c r="A80" s="85" t="s">
        <v>85</v>
      </c>
      <c r="B80" s="13"/>
      <c r="C80" s="13"/>
      <c r="D80" s="13" t="s">
        <v>19</v>
      </c>
      <c r="E80" s="21">
        <f>E95</f>
        <v>1.0349999999999999</v>
      </c>
      <c r="F80" s="21">
        <f t="shared" ref="F80:I80" si="53">F95</f>
        <v>1.0349999999999999</v>
      </c>
      <c r="G80" s="21">
        <f t="shared" si="53"/>
        <v>1.0349999999999999</v>
      </c>
      <c r="H80" s="21">
        <f t="shared" si="53"/>
        <v>0.34499999999999997</v>
      </c>
      <c r="I80" s="21">
        <f t="shared" si="53"/>
        <v>0.34499999999999997</v>
      </c>
      <c r="J80" s="21">
        <f>J95</f>
        <v>1.0349999999999999</v>
      </c>
      <c r="K80" s="22">
        <f>K67*K86</f>
        <v>1.0349999999999999</v>
      </c>
      <c r="L80" s="22">
        <f>L67*L86</f>
        <v>0.69</v>
      </c>
      <c r="M80" s="22">
        <f t="shared" ref="M80:N80" si="54">M67*M86</f>
        <v>0.69</v>
      </c>
      <c r="N80" s="22">
        <f t="shared" si="54"/>
        <v>0.69</v>
      </c>
      <c r="O80" s="21">
        <f>O95</f>
        <v>1.01</v>
      </c>
      <c r="P80" s="21">
        <f>P67*P86</f>
        <v>1.0349999999999999</v>
      </c>
      <c r="Q80" s="21">
        <f>Q67*Q86</f>
        <v>1.0349999999999999</v>
      </c>
      <c r="R80" s="21">
        <f>R95</f>
        <v>1.0349999999999999</v>
      </c>
      <c r="S80" s="21">
        <f>S95</f>
        <v>1.0349999999999999</v>
      </c>
      <c r="T80" s="21">
        <f>T95</f>
        <v>1.0349999999999999</v>
      </c>
      <c r="U80" s="21">
        <f>U67*U86</f>
        <v>1.0349999999999999</v>
      </c>
      <c r="V80" s="21">
        <f>V67*V86</f>
        <v>1.0349999999999999</v>
      </c>
      <c r="W80" s="21">
        <f t="shared" ref="W80:Z80" si="55">W95</f>
        <v>1.0349999999999999</v>
      </c>
      <c r="X80" s="21">
        <f t="shared" si="55"/>
        <v>0.34499999999999997</v>
      </c>
      <c r="Y80" s="77"/>
      <c r="Z80" s="21">
        <f t="shared" si="55"/>
        <v>1.0349999999999999</v>
      </c>
      <c r="AA80" s="21">
        <f>AA95</f>
        <v>1.0349999999999999</v>
      </c>
      <c r="AB80" s="21">
        <f>AB95</f>
        <v>0.34499999999999997</v>
      </c>
      <c r="AC80" s="21">
        <f>AC95</f>
        <v>1.0349999999999999</v>
      </c>
    </row>
    <row r="81" spans="1:29" x14ac:dyDescent="0.3">
      <c r="A81" s="85"/>
      <c r="B81" s="13"/>
      <c r="C81" s="13"/>
      <c r="D81" s="13" t="s">
        <v>20</v>
      </c>
      <c r="E81" s="21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1"/>
      <c r="Q81" s="21"/>
      <c r="R81" s="22"/>
      <c r="S81" s="22"/>
      <c r="T81" s="22"/>
      <c r="U81" s="21"/>
      <c r="V81" s="21"/>
      <c r="W81" s="22"/>
      <c r="X81" s="22"/>
      <c r="Y81" s="78"/>
      <c r="Z81" s="22"/>
      <c r="AA81" s="22"/>
      <c r="AB81" s="22"/>
      <c r="AC81" s="22"/>
    </row>
    <row r="82" spans="1:29" x14ac:dyDescent="0.3">
      <c r="A82" s="85"/>
      <c r="B82" s="13"/>
      <c r="C82" s="13"/>
      <c r="D82" s="13" t="s">
        <v>21</v>
      </c>
      <c r="E82" s="22">
        <f t="shared" ref="E82:I82" si="56">E97</f>
        <v>2556.7260000000001</v>
      </c>
      <c r="F82" s="22">
        <f t="shared" si="56"/>
        <v>2599.0988999999995</v>
      </c>
      <c r="G82" s="22">
        <f t="shared" si="56"/>
        <v>2560.0587</v>
      </c>
      <c r="H82" s="22">
        <f t="shared" si="56"/>
        <v>2942.85</v>
      </c>
      <c r="I82" s="22">
        <f t="shared" si="56"/>
        <v>2565.4614000000001</v>
      </c>
      <c r="J82" s="22">
        <f>J97</f>
        <v>2280.5880000000002</v>
      </c>
      <c r="K82" s="22">
        <f>K97</f>
        <v>2280.1912499999999</v>
      </c>
      <c r="L82" s="22">
        <f>L97</f>
        <v>2164.1849999999995</v>
      </c>
      <c r="M82" s="22">
        <f t="shared" ref="M82:Z82" si="57">M97</f>
        <v>2314.9499999999998</v>
      </c>
      <c r="N82" s="22">
        <f t="shared" si="57"/>
        <v>2632.35</v>
      </c>
      <c r="O82" s="22">
        <f t="shared" si="57"/>
        <v>2328.94</v>
      </c>
      <c r="P82" s="22">
        <f t="shared" si="57"/>
        <v>2412.3090000000002</v>
      </c>
      <c r="Q82" s="22">
        <f t="shared" si="57"/>
        <v>2412.3090000000002</v>
      </c>
      <c r="R82" s="22">
        <f t="shared" si="57"/>
        <v>2398.0259999999998</v>
      </c>
      <c r="S82" s="22">
        <f t="shared" si="57"/>
        <v>2394.0584999999996</v>
      </c>
      <c r="T82" s="22">
        <f t="shared" si="57"/>
        <v>2553.5520000000001</v>
      </c>
      <c r="U82" s="22">
        <f t="shared" si="57"/>
        <v>2280.7467000000001</v>
      </c>
      <c r="V82" s="22">
        <f t="shared" si="57"/>
        <v>2406.5958000000001</v>
      </c>
      <c r="W82" s="22">
        <f t="shared" si="57"/>
        <v>2138.6549999999997</v>
      </c>
      <c r="X82" s="22">
        <f t="shared" si="57"/>
        <v>3126.1484999999998</v>
      </c>
      <c r="Y82" s="78"/>
      <c r="Z82" s="22">
        <f t="shared" si="57"/>
        <v>2213.9340000000002</v>
      </c>
      <c r="AA82" s="22">
        <f>AA97</f>
        <v>2412.3090000000002</v>
      </c>
      <c r="AB82" s="22">
        <f>AB97</f>
        <v>3126.1484999999998</v>
      </c>
      <c r="AC82" s="22">
        <f>AC97</f>
        <v>2098.0830000000001</v>
      </c>
    </row>
    <row r="83" spans="1:29" x14ac:dyDescent="0.3">
      <c r="A83" s="85"/>
      <c r="B83" s="13"/>
      <c r="C83" s="13"/>
      <c r="D83" s="14" t="s">
        <v>22</v>
      </c>
      <c r="E83" s="22">
        <f>E99</f>
        <v>2556.7260000000001</v>
      </c>
      <c r="F83" s="22">
        <f t="shared" ref="F83:I83" si="58">F99</f>
        <v>2599.0988999999995</v>
      </c>
      <c r="G83" s="22">
        <f t="shared" si="58"/>
        <v>2560.0587</v>
      </c>
      <c r="H83" s="22">
        <f t="shared" si="58"/>
        <v>2942.85</v>
      </c>
      <c r="I83" s="22">
        <f t="shared" si="58"/>
        <v>2565.4614000000001</v>
      </c>
      <c r="J83" s="22">
        <f>J99</f>
        <v>2280.5880000000002</v>
      </c>
      <c r="K83" s="22">
        <f>K82-K98</f>
        <v>2280.1912499999999</v>
      </c>
      <c r="L83" s="22">
        <f>L82-L98</f>
        <v>2164.1849999999995</v>
      </c>
      <c r="M83" s="22">
        <f t="shared" ref="M83:N83" si="59">M82-M98</f>
        <v>2314.9499999999998</v>
      </c>
      <c r="N83" s="22">
        <f t="shared" si="59"/>
        <v>2374.4089999999997</v>
      </c>
      <c r="O83" s="22">
        <f>O99</f>
        <v>2328.94</v>
      </c>
      <c r="P83" s="22">
        <f>P82-P98</f>
        <v>2412.3090000000002</v>
      </c>
      <c r="Q83" s="22">
        <f>Q82-Q98</f>
        <v>2212.3090000000002</v>
      </c>
      <c r="R83" s="22">
        <f>R99</f>
        <v>2198.0259999999998</v>
      </c>
      <c r="S83" s="22">
        <f>S99</f>
        <v>2274.0584999999996</v>
      </c>
      <c r="T83" s="22">
        <f>T99</f>
        <v>2553.5520000000001</v>
      </c>
      <c r="U83" s="22">
        <f>U82-U98</f>
        <v>2280.7467000000001</v>
      </c>
      <c r="V83" s="22">
        <f>V82-V98</f>
        <v>2406.5958000000001</v>
      </c>
      <c r="W83" s="22">
        <f t="shared" ref="W83:Z83" si="60">W99</f>
        <v>1988.6549999999997</v>
      </c>
      <c r="X83" s="22">
        <f t="shared" si="60"/>
        <v>3126.1484999999998</v>
      </c>
      <c r="Y83" s="78"/>
      <c r="Z83" s="22">
        <f t="shared" si="60"/>
        <v>2213.9340000000002</v>
      </c>
      <c r="AA83" s="22">
        <f>AA99</f>
        <v>2412.3090000000002</v>
      </c>
      <c r="AB83" s="22">
        <f>AB99</f>
        <v>3126.1484999999998</v>
      </c>
      <c r="AC83" s="22">
        <f>AC99</f>
        <v>2098.0830000000001</v>
      </c>
    </row>
    <row r="84" spans="1:29" x14ac:dyDescent="0.3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2"/>
      <c r="L84" s="32"/>
      <c r="M84" s="32"/>
      <c r="N84" s="32"/>
      <c r="O84" s="33"/>
      <c r="P84" s="32"/>
      <c r="Q84" s="32"/>
      <c r="R84" s="33"/>
      <c r="S84" s="33"/>
      <c r="T84" s="33"/>
      <c r="U84" s="32"/>
      <c r="V84" s="32"/>
      <c r="W84" s="33"/>
      <c r="X84" s="33"/>
      <c r="Y84" s="78"/>
      <c r="Z84" s="33"/>
      <c r="AA84" s="33"/>
      <c r="AB84" s="33"/>
      <c r="AC84" s="33"/>
    </row>
    <row r="85" spans="1:29" x14ac:dyDescent="0.3">
      <c r="A85" s="92" t="s">
        <v>90</v>
      </c>
      <c r="B85" s="34">
        <v>6900</v>
      </c>
      <c r="C85" s="93" t="s">
        <v>33</v>
      </c>
      <c r="D85" s="13" t="s">
        <v>23</v>
      </c>
      <c r="E85" s="13">
        <f>$B$85</f>
        <v>6900</v>
      </c>
      <c r="F85" s="13">
        <f t="shared" ref="F85:AC85" si="61">$B$85</f>
        <v>6900</v>
      </c>
      <c r="G85" s="13">
        <f t="shared" si="61"/>
        <v>6900</v>
      </c>
      <c r="H85" s="13">
        <f t="shared" si="61"/>
        <v>6900</v>
      </c>
      <c r="I85" s="13">
        <f t="shared" si="61"/>
        <v>6900</v>
      </c>
      <c r="J85" s="13">
        <f t="shared" si="61"/>
        <v>6900</v>
      </c>
      <c r="K85" s="13">
        <f t="shared" si="61"/>
        <v>6900</v>
      </c>
      <c r="L85" s="13">
        <f t="shared" si="61"/>
        <v>6900</v>
      </c>
      <c r="M85" s="13">
        <f t="shared" si="61"/>
        <v>6900</v>
      </c>
      <c r="N85" s="13">
        <f t="shared" si="61"/>
        <v>6900</v>
      </c>
      <c r="O85" s="13">
        <f t="shared" si="61"/>
        <v>6900</v>
      </c>
      <c r="P85" s="13">
        <f t="shared" si="61"/>
        <v>6900</v>
      </c>
      <c r="Q85" s="13">
        <f t="shared" si="61"/>
        <v>6900</v>
      </c>
      <c r="R85" s="13">
        <f t="shared" si="61"/>
        <v>6900</v>
      </c>
      <c r="S85" s="13">
        <f t="shared" si="61"/>
        <v>6900</v>
      </c>
      <c r="T85" s="13">
        <f t="shared" si="61"/>
        <v>6900</v>
      </c>
      <c r="U85" s="13">
        <f t="shared" si="61"/>
        <v>6900</v>
      </c>
      <c r="V85" s="13">
        <f t="shared" si="61"/>
        <v>6900</v>
      </c>
      <c r="W85" s="13">
        <f t="shared" si="61"/>
        <v>6900</v>
      </c>
      <c r="X85" s="13">
        <f t="shared" si="61"/>
        <v>6900</v>
      </c>
      <c r="Y85" s="76"/>
      <c r="Z85" s="13">
        <f t="shared" si="61"/>
        <v>6900</v>
      </c>
      <c r="AA85" s="13">
        <f t="shared" si="61"/>
        <v>6900</v>
      </c>
      <c r="AB85" s="13">
        <f t="shared" si="61"/>
        <v>6900</v>
      </c>
      <c r="AC85" s="13">
        <f t="shared" si="61"/>
        <v>6900</v>
      </c>
    </row>
    <row r="86" spans="1:29" x14ac:dyDescent="0.3">
      <c r="A86" s="92"/>
      <c r="B86" s="34">
        <v>1.1499999999999999</v>
      </c>
      <c r="C86" s="93"/>
      <c r="D86" s="14" t="s">
        <v>34</v>
      </c>
      <c r="E86" s="15">
        <f>$B$86</f>
        <v>1.1499999999999999</v>
      </c>
      <c r="F86" s="15">
        <f t="shared" ref="F86:AC86" si="62">$B$86</f>
        <v>1.1499999999999999</v>
      </c>
      <c r="G86" s="15">
        <f t="shared" si="62"/>
        <v>1.1499999999999999</v>
      </c>
      <c r="H86" s="15">
        <f t="shared" si="62"/>
        <v>1.1499999999999999</v>
      </c>
      <c r="I86" s="15">
        <f t="shared" si="62"/>
        <v>1.1499999999999999</v>
      </c>
      <c r="J86" s="15">
        <f t="shared" si="62"/>
        <v>1.1499999999999999</v>
      </c>
      <c r="K86" s="15">
        <f t="shared" si="62"/>
        <v>1.1499999999999999</v>
      </c>
      <c r="L86" s="15">
        <f t="shared" si="62"/>
        <v>1.1499999999999999</v>
      </c>
      <c r="M86" s="15">
        <f t="shared" si="62"/>
        <v>1.1499999999999999</v>
      </c>
      <c r="N86" s="15">
        <f t="shared" si="62"/>
        <v>1.1499999999999999</v>
      </c>
      <c r="O86" s="15">
        <f t="shared" si="62"/>
        <v>1.1499999999999999</v>
      </c>
      <c r="P86" s="15">
        <f t="shared" si="62"/>
        <v>1.1499999999999999</v>
      </c>
      <c r="Q86" s="15">
        <f t="shared" si="62"/>
        <v>1.1499999999999999</v>
      </c>
      <c r="R86" s="15">
        <f t="shared" si="62"/>
        <v>1.1499999999999999</v>
      </c>
      <c r="S86" s="15">
        <f t="shared" si="62"/>
        <v>1.1499999999999999</v>
      </c>
      <c r="T86" s="15">
        <f t="shared" si="62"/>
        <v>1.1499999999999999</v>
      </c>
      <c r="U86" s="15">
        <f t="shared" si="62"/>
        <v>1.1499999999999999</v>
      </c>
      <c r="V86" s="15">
        <f t="shared" si="62"/>
        <v>1.1499999999999999</v>
      </c>
      <c r="W86" s="15">
        <f t="shared" si="62"/>
        <v>1.1499999999999999</v>
      </c>
      <c r="X86" s="15">
        <f t="shared" si="62"/>
        <v>1.1499999999999999</v>
      </c>
      <c r="Y86" s="78"/>
      <c r="Z86" s="15">
        <f t="shared" si="62"/>
        <v>1.1499999999999999</v>
      </c>
      <c r="AA86" s="15">
        <f t="shared" si="62"/>
        <v>1.1499999999999999</v>
      </c>
      <c r="AB86" s="15">
        <f t="shared" si="62"/>
        <v>1.1499999999999999</v>
      </c>
      <c r="AC86" s="15">
        <f t="shared" si="62"/>
        <v>1.1499999999999999</v>
      </c>
    </row>
    <row r="87" spans="1:29" x14ac:dyDescent="0.3">
      <c r="A87" s="92"/>
      <c r="B87" s="10"/>
      <c r="C87" s="94" t="s">
        <v>86</v>
      </c>
      <c r="D87" s="7" t="s">
        <v>24</v>
      </c>
      <c r="E87" s="7" t="str">
        <f>E63</f>
        <v>Inclusive</v>
      </c>
      <c r="F87" s="7" t="str">
        <f t="shared" ref="F87:I87" si="63">F63</f>
        <v>Peak Off Peak &amp; Shoulder</v>
      </c>
      <c r="G87" s="7" t="str">
        <f t="shared" si="63"/>
        <v>Peak Off Peak &amp; Shoulder</v>
      </c>
      <c r="H87" s="7" t="str">
        <f t="shared" si="63"/>
        <v>Inclusive</v>
      </c>
      <c r="I87" s="7" t="str">
        <f t="shared" si="63"/>
        <v>Peak Off Peak &amp; Shoulder</v>
      </c>
      <c r="J87" s="7" t="str">
        <f>J63</f>
        <v>Inclusive</v>
      </c>
      <c r="K87" s="7" t="str">
        <f>K63</f>
        <v>Peak &amp; Off Peak</v>
      </c>
      <c r="L87" s="7" t="str">
        <f>L63</f>
        <v>Inclusive</v>
      </c>
      <c r="M87" s="7" t="str">
        <f t="shared" ref="M87:Z87" si="64">M63</f>
        <v>Inclusive</v>
      </c>
      <c r="N87" s="7" t="str">
        <f t="shared" si="64"/>
        <v>Inclusive</v>
      </c>
      <c r="O87" s="7" t="str">
        <f t="shared" si="64"/>
        <v>Inclusive</v>
      </c>
      <c r="P87" s="7" t="str">
        <f t="shared" si="64"/>
        <v>Inclusive</v>
      </c>
      <c r="Q87" s="7" t="str">
        <f t="shared" si="64"/>
        <v>Inclusive</v>
      </c>
      <c r="R87" s="7" t="str">
        <f t="shared" si="64"/>
        <v>Inclusive</v>
      </c>
      <c r="S87" s="7" t="str">
        <f t="shared" si="64"/>
        <v>Inclusive</v>
      </c>
      <c r="T87" s="7" t="str">
        <f t="shared" si="64"/>
        <v>Inclusive</v>
      </c>
      <c r="U87" s="7" t="str">
        <f t="shared" si="64"/>
        <v>Peak Off Peak &amp; Shoulder</v>
      </c>
      <c r="V87" s="7" t="str">
        <f t="shared" si="64"/>
        <v>Peak Off Peak &amp; Shoulder</v>
      </c>
      <c r="W87" s="7" t="str">
        <f t="shared" si="64"/>
        <v>Inclusive</v>
      </c>
      <c r="X87" s="7" t="str">
        <f t="shared" si="64"/>
        <v>Inclusive</v>
      </c>
      <c r="Y87" s="76"/>
      <c r="Z87" s="7" t="str">
        <f t="shared" si="64"/>
        <v>Inclusive</v>
      </c>
      <c r="AA87" s="7" t="str">
        <f>AA63</f>
        <v>Inclusive</v>
      </c>
      <c r="AB87" s="7" t="str">
        <f>AB63</f>
        <v>Inclusive</v>
      </c>
      <c r="AC87" s="7" t="str">
        <f>AC63</f>
        <v>Inclusive</v>
      </c>
    </row>
    <row r="88" spans="1:29" x14ac:dyDescent="0.3">
      <c r="A88" s="92"/>
      <c r="B88" s="10"/>
      <c r="C88" s="94"/>
      <c r="D88" s="7" t="s">
        <v>9</v>
      </c>
      <c r="E88" s="8">
        <f>E69</f>
        <v>0.27300000000000002</v>
      </c>
      <c r="F88" s="8">
        <f t="shared" ref="F88:I88" si="65">F69</f>
        <v>0</v>
      </c>
      <c r="G88" s="8">
        <f t="shared" si="65"/>
        <v>0</v>
      </c>
      <c r="H88" s="8">
        <f t="shared" si="65"/>
        <v>0.35499999999999998</v>
      </c>
      <c r="I88" s="8">
        <f t="shared" si="65"/>
        <v>0</v>
      </c>
      <c r="J88" s="8">
        <f>J69</f>
        <v>0.23980000000000001</v>
      </c>
      <c r="K88" s="8">
        <f>K69</f>
        <v>0</v>
      </c>
      <c r="L88" s="8">
        <f>L69</f>
        <v>0.24099999999999999</v>
      </c>
      <c r="M88" s="8">
        <f t="shared" ref="M88:W88" si="66">M69</f>
        <v>0.26</v>
      </c>
      <c r="N88" s="8">
        <f t="shared" si="66"/>
        <v>0.3</v>
      </c>
      <c r="O88" s="8">
        <f t="shared" si="66"/>
        <v>0.24704347826086961</v>
      </c>
      <c r="P88" s="8">
        <f t="shared" si="66"/>
        <v>0.25640000000000002</v>
      </c>
      <c r="Q88" s="8">
        <f t="shared" si="66"/>
        <v>0.25640000000000002</v>
      </c>
      <c r="R88" s="8">
        <f t="shared" si="66"/>
        <v>0.25459999999999999</v>
      </c>
      <c r="S88" s="8">
        <f t="shared" si="66"/>
        <v>0.25409999999999999</v>
      </c>
      <c r="T88" s="8">
        <f t="shared" si="66"/>
        <v>0.27229999999999999</v>
      </c>
      <c r="U88" s="8">
        <f t="shared" si="66"/>
        <v>0</v>
      </c>
      <c r="V88" s="8">
        <f t="shared" si="66"/>
        <v>0</v>
      </c>
      <c r="W88" s="8">
        <f t="shared" si="66"/>
        <v>0.22191304347826088</v>
      </c>
      <c r="X88" s="8">
        <f>X69</f>
        <v>0.37809999999999999</v>
      </c>
      <c r="Y88" s="77"/>
      <c r="Z88" s="8">
        <f t="shared" ref="Z88" si="67">Z69</f>
        <v>0.23</v>
      </c>
      <c r="AA88" s="8">
        <f>AA69</f>
        <v>0.25640000000000002</v>
      </c>
      <c r="AB88" s="8">
        <f>AB69</f>
        <v>0.37809999999999999</v>
      </c>
      <c r="AC88" s="8">
        <f>AC69</f>
        <v>0.21679999999999999</v>
      </c>
    </row>
    <row r="89" spans="1:29" ht="15.6" x14ac:dyDescent="0.3">
      <c r="A89" s="92"/>
      <c r="B89" s="10"/>
      <c r="C89" s="94"/>
      <c r="D89" s="9" t="s">
        <v>25</v>
      </c>
      <c r="E89" s="8">
        <f>$B$70*E70+$B$71*E71</f>
        <v>0</v>
      </c>
      <c r="F89" s="8">
        <f t="shared" ref="F89:Z89" si="68">$B$70*F70+$B$71*F71</f>
        <v>0</v>
      </c>
      <c r="G89" s="8">
        <f t="shared" si="68"/>
        <v>0</v>
      </c>
      <c r="H89" s="8">
        <f t="shared" si="68"/>
        <v>0</v>
      </c>
      <c r="I89" s="8">
        <f t="shared" si="68"/>
        <v>0</v>
      </c>
      <c r="J89" s="8">
        <f t="shared" si="68"/>
        <v>0</v>
      </c>
      <c r="K89" s="8">
        <f t="shared" si="68"/>
        <v>0.23974999999999999</v>
      </c>
      <c r="L89" s="8">
        <f t="shared" si="68"/>
        <v>0</v>
      </c>
      <c r="M89" s="8">
        <f t="shared" si="68"/>
        <v>0</v>
      </c>
      <c r="N89" s="8">
        <f t="shared" si="68"/>
        <v>0</v>
      </c>
      <c r="O89" s="8">
        <f t="shared" si="68"/>
        <v>0</v>
      </c>
      <c r="P89" s="8">
        <f t="shared" si="68"/>
        <v>0</v>
      </c>
      <c r="Q89" s="8">
        <f t="shared" si="68"/>
        <v>0</v>
      </c>
      <c r="R89" s="8">
        <f t="shared" si="68"/>
        <v>0</v>
      </c>
      <c r="S89" s="8">
        <f t="shared" si="68"/>
        <v>0</v>
      </c>
      <c r="T89" s="8">
        <f t="shared" si="68"/>
        <v>0</v>
      </c>
      <c r="U89" s="8">
        <f t="shared" si="68"/>
        <v>0</v>
      </c>
      <c r="V89" s="8">
        <f t="shared" si="68"/>
        <v>0</v>
      </c>
      <c r="W89" s="8">
        <f t="shared" si="68"/>
        <v>0</v>
      </c>
      <c r="X89" s="8">
        <f t="shared" si="68"/>
        <v>0</v>
      </c>
      <c r="Y89" s="77"/>
      <c r="Z89" s="8">
        <f t="shared" si="68"/>
        <v>0</v>
      </c>
      <c r="AA89" s="8">
        <f>$B$70*AA70+$B$71*AA71</f>
        <v>0</v>
      </c>
      <c r="AB89" s="8">
        <f>$B$70*AB70+$B$71*AB71</f>
        <v>0</v>
      </c>
      <c r="AC89" s="8">
        <f>$B$70*AC70+$B$71*AC71</f>
        <v>0</v>
      </c>
    </row>
    <row r="90" spans="1:29" ht="15.6" x14ac:dyDescent="0.3">
      <c r="A90" s="92"/>
      <c r="B90" s="10"/>
      <c r="C90" s="94"/>
      <c r="D90" s="9" t="s">
        <v>26</v>
      </c>
      <c r="E90" s="8">
        <f>E72*$B$72+E73*$B$73+E74*$B$74</f>
        <v>0</v>
      </c>
      <c r="F90" s="8">
        <f t="shared" ref="F90:Z90" si="69">F72*$B$72+F73*$B$73+F74*$B$74</f>
        <v>0.27993999999999997</v>
      </c>
      <c r="G90" s="8">
        <f t="shared" si="69"/>
        <v>0.27501999999999999</v>
      </c>
      <c r="H90" s="8">
        <f t="shared" si="69"/>
        <v>0</v>
      </c>
      <c r="I90" s="8">
        <f t="shared" si="69"/>
        <v>0.30743999999999999</v>
      </c>
      <c r="J90" s="8">
        <f t="shared" si="69"/>
        <v>0</v>
      </c>
      <c r="K90" s="8">
        <f t="shared" si="69"/>
        <v>0</v>
      </c>
      <c r="L90" s="8">
        <f t="shared" si="69"/>
        <v>0</v>
      </c>
      <c r="M90" s="8">
        <f t="shared" si="69"/>
        <v>0</v>
      </c>
      <c r="N90" s="8">
        <f t="shared" si="69"/>
        <v>0</v>
      </c>
      <c r="O90" s="8">
        <f t="shared" si="69"/>
        <v>0</v>
      </c>
      <c r="P90" s="8">
        <f t="shared" si="69"/>
        <v>0</v>
      </c>
      <c r="Q90" s="8">
        <f t="shared" si="69"/>
        <v>0</v>
      </c>
      <c r="R90" s="8">
        <f t="shared" si="69"/>
        <v>0</v>
      </c>
      <c r="S90" s="8">
        <f t="shared" si="69"/>
        <v>0</v>
      </c>
      <c r="T90" s="8">
        <f t="shared" si="69"/>
        <v>0</v>
      </c>
      <c r="U90" s="8">
        <f t="shared" si="69"/>
        <v>0.23982000000000003</v>
      </c>
      <c r="V90" s="8">
        <f t="shared" si="69"/>
        <v>0.25568000000000002</v>
      </c>
      <c r="W90" s="8">
        <f t="shared" si="69"/>
        <v>0</v>
      </c>
      <c r="X90" s="8">
        <f t="shared" si="69"/>
        <v>0</v>
      </c>
      <c r="Y90" s="77"/>
      <c r="Z90" s="8">
        <f t="shared" si="69"/>
        <v>0</v>
      </c>
      <c r="AA90" s="8">
        <f>AA72*$B$72+AA73*$B$73+AA74*$B$74</f>
        <v>0</v>
      </c>
      <c r="AB90" s="8">
        <f>AB72*$B$72+AB73*$B$73+AB74*$B$74</f>
        <v>0</v>
      </c>
      <c r="AC90" s="8">
        <f>AC72*$B$72+AC73*$B$73+AC74*$B$74</f>
        <v>0</v>
      </c>
    </row>
    <row r="91" spans="1:29" ht="15.6" x14ac:dyDescent="0.3">
      <c r="A91" s="92"/>
      <c r="B91" s="10"/>
      <c r="C91" s="94"/>
      <c r="D91" s="9" t="s">
        <v>88</v>
      </c>
      <c r="E91" s="8">
        <f>E68</f>
        <v>1.6000000000000001E-3</v>
      </c>
      <c r="F91" s="8">
        <f t="shared" ref="F91:I91" si="70">F68</f>
        <v>0</v>
      </c>
      <c r="G91" s="8">
        <f t="shared" si="70"/>
        <v>0</v>
      </c>
      <c r="H91" s="8">
        <f t="shared" si="70"/>
        <v>0</v>
      </c>
      <c r="I91" s="8">
        <f t="shared" si="70"/>
        <v>0</v>
      </c>
      <c r="J91" s="8">
        <f>J68</f>
        <v>0</v>
      </c>
      <c r="K91" s="8">
        <f>K68</f>
        <v>0</v>
      </c>
      <c r="L91" s="8">
        <f>L68</f>
        <v>0</v>
      </c>
      <c r="M91" s="8">
        <f t="shared" ref="M91:W91" si="71">M68</f>
        <v>0</v>
      </c>
      <c r="N91" s="8">
        <f t="shared" si="71"/>
        <v>0</v>
      </c>
      <c r="O91" s="8">
        <f t="shared" si="71"/>
        <v>0</v>
      </c>
      <c r="P91" s="8">
        <f t="shared" si="71"/>
        <v>0</v>
      </c>
      <c r="Q91" s="8">
        <f t="shared" si="71"/>
        <v>0</v>
      </c>
      <c r="R91" s="8">
        <f t="shared" si="71"/>
        <v>0</v>
      </c>
      <c r="S91" s="8">
        <f t="shared" si="71"/>
        <v>0</v>
      </c>
      <c r="T91" s="8">
        <f t="shared" si="71"/>
        <v>1.9E-3</v>
      </c>
      <c r="U91" s="8">
        <f t="shared" si="71"/>
        <v>0</v>
      </c>
      <c r="V91" s="8">
        <f t="shared" si="71"/>
        <v>0</v>
      </c>
      <c r="W91" s="8">
        <f t="shared" si="71"/>
        <v>0</v>
      </c>
      <c r="X91" s="8">
        <f>X68</f>
        <v>0</v>
      </c>
      <c r="Y91" s="77"/>
      <c r="Z91" s="8">
        <f t="shared" ref="Z91" si="72">Z68</f>
        <v>1.4E-3</v>
      </c>
      <c r="AA91" s="8">
        <f>AA68</f>
        <v>0</v>
      </c>
      <c r="AB91" s="8">
        <f>AB68</f>
        <v>0</v>
      </c>
      <c r="AC91" s="8">
        <f>AC68</f>
        <v>0</v>
      </c>
    </row>
    <row r="92" spans="1:29" x14ac:dyDescent="0.3">
      <c r="A92" s="92"/>
      <c r="B92" s="10"/>
      <c r="C92" s="94"/>
      <c r="D92" s="18" t="s">
        <v>83</v>
      </c>
      <c r="E92" s="19">
        <f>E68+E69+E89+E90</f>
        <v>0.27460000000000001</v>
      </c>
      <c r="F92" s="19">
        <f t="shared" ref="F92:I92" si="73">F68+F69+F89+F90</f>
        <v>0.27993999999999997</v>
      </c>
      <c r="G92" s="19">
        <f t="shared" si="73"/>
        <v>0.27501999999999999</v>
      </c>
      <c r="H92" s="19">
        <f t="shared" si="73"/>
        <v>0.35499999999999998</v>
      </c>
      <c r="I92" s="19">
        <f t="shared" si="73"/>
        <v>0.30743999999999999</v>
      </c>
      <c r="J92" s="19">
        <f>J68+J69+J89+J90</f>
        <v>0.23980000000000001</v>
      </c>
      <c r="K92" s="19">
        <f>K68+K69+K89+K90</f>
        <v>0.23974999999999999</v>
      </c>
      <c r="L92" s="19">
        <f>L68+L69+L89+L90</f>
        <v>0.24099999999999999</v>
      </c>
      <c r="M92" s="19">
        <f t="shared" ref="M92:W92" si="74">M68+M69+M89+M90</f>
        <v>0.26</v>
      </c>
      <c r="N92" s="19">
        <f t="shared" si="74"/>
        <v>0.3</v>
      </c>
      <c r="O92" s="19">
        <f t="shared" si="74"/>
        <v>0.24704347826086961</v>
      </c>
      <c r="P92" s="19">
        <f t="shared" si="74"/>
        <v>0.25640000000000002</v>
      </c>
      <c r="Q92" s="19">
        <f t="shared" si="74"/>
        <v>0.25640000000000002</v>
      </c>
      <c r="R92" s="19">
        <f t="shared" si="74"/>
        <v>0.25459999999999999</v>
      </c>
      <c r="S92" s="19">
        <f t="shared" si="74"/>
        <v>0.25409999999999999</v>
      </c>
      <c r="T92" s="19">
        <f t="shared" si="74"/>
        <v>0.2742</v>
      </c>
      <c r="U92" s="19">
        <f t="shared" si="74"/>
        <v>0.23982000000000003</v>
      </c>
      <c r="V92" s="19">
        <f t="shared" si="74"/>
        <v>0.25568000000000002</v>
      </c>
      <c r="W92" s="19">
        <f t="shared" si="74"/>
        <v>0.22191304347826088</v>
      </c>
      <c r="X92" s="19">
        <f>X68+X69+X89+X90</f>
        <v>0.37809999999999999</v>
      </c>
      <c r="Y92" s="77"/>
      <c r="Z92" s="19">
        <f t="shared" ref="Z92" si="75">Z68+Z69+Z89+Z90</f>
        <v>0.23140000000000002</v>
      </c>
      <c r="AA92" s="19">
        <f>AA68+AA69+AA89+AA90</f>
        <v>0.25640000000000002</v>
      </c>
      <c r="AB92" s="19">
        <f>AB68+AB69+AB89+AB90</f>
        <v>0.37809999999999999</v>
      </c>
      <c r="AC92" s="19">
        <f>AC68+AC69+AC89+AC90</f>
        <v>0.21679999999999999</v>
      </c>
    </row>
    <row r="93" spans="1:29" x14ac:dyDescent="0.3">
      <c r="A93" s="92"/>
      <c r="B93" s="10"/>
      <c r="C93" s="94"/>
      <c r="D93" s="18" t="s">
        <v>27</v>
      </c>
      <c r="E93" s="19">
        <f>E92*E86</f>
        <v>0.31579000000000002</v>
      </c>
      <c r="F93" s="19">
        <f t="shared" ref="F93:I93" si="76">F92*F86</f>
        <v>0.32193099999999991</v>
      </c>
      <c r="G93" s="19">
        <f t="shared" si="76"/>
        <v>0.31627299999999997</v>
      </c>
      <c r="H93" s="19">
        <f t="shared" si="76"/>
        <v>0.40824999999999995</v>
      </c>
      <c r="I93" s="19">
        <f t="shared" si="76"/>
        <v>0.35355599999999998</v>
      </c>
      <c r="J93" s="19">
        <f>J92*J86</f>
        <v>0.27577000000000002</v>
      </c>
      <c r="K93" s="19">
        <f>K92*K86</f>
        <v>0.27571249999999997</v>
      </c>
      <c r="L93" s="19">
        <f>L92*L86</f>
        <v>0.27714999999999995</v>
      </c>
      <c r="M93" s="19">
        <f t="shared" ref="M93:Z93" si="77">M92*M86</f>
        <v>0.29899999999999999</v>
      </c>
      <c r="N93" s="19">
        <f t="shared" si="77"/>
        <v>0.34499999999999997</v>
      </c>
      <c r="O93" s="19">
        <f t="shared" si="77"/>
        <v>0.28410000000000002</v>
      </c>
      <c r="P93" s="19">
        <f t="shared" si="77"/>
        <v>0.29486000000000001</v>
      </c>
      <c r="Q93" s="19">
        <f t="shared" si="77"/>
        <v>0.29486000000000001</v>
      </c>
      <c r="R93" s="19">
        <f t="shared" si="77"/>
        <v>0.29278999999999999</v>
      </c>
      <c r="S93" s="19">
        <f t="shared" si="77"/>
        <v>0.29221499999999995</v>
      </c>
      <c r="T93" s="19">
        <f t="shared" si="77"/>
        <v>0.31533</v>
      </c>
      <c r="U93" s="19">
        <f t="shared" si="77"/>
        <v>0.27579300000000001</v>
      </c>
      <c r="V93" s="19">
        <f t="shared" si="77"/>
        <v>0.29403200000000002</v>
      </c>
      <c r="W93" s="19">
        <f t="shared" si="77"/>
        <v>0.25519999999999998</v>
      </c>
      <c r="X93" s="19">
        <f t="shared" si="77"/>
        <v>0.43481499999999995</v>
      </c>
      <c r="Y93" s="77"/>
      <c r="Z93" s="19">
        <f t="shared" si="77"/>
        <v>0.26611000000000001</v>
      </c>
      <c r="AA93" s="19">
        <f>AA92*AA86</f>
        <v>0.29486000000000001</v>
      </c>
      <c r="AB93" s="19">
        <f>AB92*AB86</f>
        <v>0.43481499999999995</v>
      </c>
      <c r="AC93" s="19">
        <f>AC92*AC86</f>
        <v>0.24931999999999999</v>
      </c>
    </row>
    <row r="94" spans="1:29" x14ac:dyDescent="0.3">
      <c r="A94" s="92"/>
      <c r="B94" s="10"/>
      <c r="C94" s="94"/>
      <c r="D94" s="16" t="s">
        <v>28</v>
      </c>
      <c r="E94" s="17">
        <f>E93*E85</f>
        <v>2178.951</v>
      </c>
      <c r="F94" s="17">
        <f t="shared" ref="F94:I94" si="78">F93*F85</f>
        <v>2221.3238999999994</v>
      </c>
      <c r="G94" s="17">
        <f t="shared" si="78"/>
        <v>2182.2837</v>
      </c>
      <c r="H94" s="17">
        <f t="shared" si="78"/>
        <v>2816.9249999999997</v>
      </c>
      <c r="I94" s="17">
        <f t="shared" si="78"/>
        <v>2439.5364</v>
      </c>
      <c r="J94" s="17">
        <f>J93*J85</f>
        <v>1902.8130000000001</v>
      </c>
      <c r="K94" s="17">
        <f>K93*K85</f>
        <v>1902.4162499999998</v>
      </c>
      <c r="L94" s="17">
        <f>L93*L85</f>
        <v>1912.3349999999996</v>
      </c>
      <c r="M94" s="17">
        <f t="shared" ref="M94:Z94" si="79">M93*M85</f>
        <v>2063.1</v>
      </c>
      <c r="N94" s="17">
        <f t="shared" si="79"/>
        <v>2380.5</v>
      </c>
      <c r="O94" s="17">
        <f t="shared" si="79"/>
        <v>1960.2900000000002</v>
      </c>
      <c r="P94" s="17">
        <f t="shared" si="79"/>
        <v>2034.5340000000001</v>
      </c>
      <c r="Q94" s="17">
        <f t="shared" si="79"/>
        <v>2034.5340000000001</v>
      </c>
      <c r="R94" s="17">
        <f t="shared" si="79"/>
        <v>2020.251</v>
      </c>
      <c r="S94" s="17">
        <f t="shared" si="79"/>
        <v>2016.2834999999995</v>
      </c>
      <c r="T94" s="17">
        <f t="shared" si="79"/>
        <v>2175.777</v>
      </c>
      <c r="U94" s="17">
        <f t="shared" si="79"/>
        <v>1902.9717000000001</v>
      </c>
      <c r="V94" s="17">
        <f t="shared" si="79"/>
        <v>2028.8208000000002</v>
      </c>
      <c r="W94" s="17">
        <f t="shared" si="79"/>
        <v>1760.8799999999999</v>
      </c>
      <c r="X94" s="17">
        <f t="shared" si="79"/>
        <v>3000.2234999999996</v>
      </c>
      <c r="Y94" s="78"/>
      <c r="Z94" s="17">
        <f t="shared" si="79"/>
        <v>1836.1590000000001</v>
      </c>
      <c r="AA94" s="17">
        <f>AA93*AA85</f>
        <v>2034.5340000000001</v>
      </c>
      <c r="AB94" s="17">
        <f>AB93*AB85</f>
        <v>3000.2234999999996</v>
      </c>
      <c r="AC94" s="17">
        <f>AC93*AC85</f>
        <v>1720.308</v>
      </c>
    </row>
    <row r="95" spans="1:29" x14ac:dyDescent="0.3">
      <c r="A95" s="92"/>
      <c r="B95" s="10"/>
      <c r="C95" s="95" t="s">
        <v>35</v>
      </c>
      <c r="D95" s="5" t="s">
        <v>78</v>
      </c>
      <c r="E95" s="6">
        <f>E67*E86</f>
        <v>1.0349999999999999</v>
      </c>
      <c r="F95" s="6">
        <f t="shared" ref="F95:I95" si="80">F67*F86</f>
        <v>1.0349999999999999</v>
      </c>
      <c r="G95" s="6">
        <f t="shared" si="80"/>
        <v>1.0349999999999999</v>
      </c>
      <c r="H95" s="6">
        <f t="shared" si="80"/>
        <v>0.34499999999999997</v>
      </c>
      <c r="I95" s="6">
        <f t="shared" si="80"/>
        <v>0.34499999999999997</v>
      </c>
      <c r="J95" s="6">
        <f>J67*J86</f>
        <v>1.0349999999999999</v>
      </c>
      <c r="K95" s="6">
        <f>K67*K86</f>
        <v>1.0349999999999999</v>
      </c>
      <c r="L95" s="6">
        <f>L67*L86</f>
        <v>0.69</v>
      </c>
      <c r="M95" s="6">
        <f t="shared" ref="M95:W95" si="81">M67*M86</f>
        <v>0.69</v>
      </c>
      <c r="N95" s="6">
        <f t="shared" si="81"/>
        <v>0.69</v>
      </c>
      <c r="O95" s="6">
        <f t="shared" si="81"/>
        <v>1.01</v>
      </c>
      <c r="P95" s="6">
        <f t="shared" si="81"/>
        <v>1.0349999999999999</v>
      </c>
      <c r="Q95" s="6">
        <f t="shared" si="81"/>
        <v>1.0349999999999999</v>
      </c>
      <c r="R95" s="6">
        <f t="shared" si="81"/>
        <v>1.0349999999999999</v>
      </c>
      <c r="S95" s="6">
        <f t="shared" si="81"/>
        <v>1.0349999999999999</v>
      </c>
      <c r="T95" s="6">
        <f t="shared" si="81"/>
        <v>1.0349999999999999</v>
      </c>
      <c r="U95" s="6">
        <f t="shared" si="81"/>
        <v>1.0349999999999999</v>
      </c>
      <c r="V95" s="6">
        <f t="shared" si="81"/>
        <v>1.0349999999999999</v>
      </c>
      <c r="W95" s="6">
        <f t="shared" si="81"/>
        <v>1.0349999999999999</v>
      </c>
      <c r="X95" s="6">
        <f>X67*X86</f>
        <v>0.34499999999999997</v>
      </c>
      <c r="Y95" s="78"/>
      <c r="Z95" s="6">
        <f t="shared" ref="Z95" si="82">Z67*Z86</f>
        <v>1.0349999999999999</v>
      </c>
      <c r="AA95" s="6">
        <f>AA67*AA86</f>
        <v>1.0349999999999999</v>
      </c>
      <c r="AB95" s="6">
        <f>AB67*AB86</f>
        <v>0.34499999999999997</v>
      </c>
      <c r="AC95" s="6">
        <f>AC67*AC86</f>
        <v>1.0349999999999999</v>
      </c>
    </row>
    <row r="96" spans="1:29" x14ac:dyDescent="0.3">
      <c r="A96" s="92"/>
      <c r="B96" s="10"/>
      <c r="C96" s="95"/>
      <c r="D96" s="16" t="s">
        <v>79</v>
      </c>
      <c r="E96" s="17">
        <f>E95*365</f>
        <v>377.77499999999998</v>
      </c>
      <c r="F96" s="17">
        <f t="shared" ref="F96:I96" si="83">F95*365</f>
        <v>377.77499999999998</v>
      </c>
      <c r="G96" s="17">
        <f t="shared" si="83"/>
        <v>377.77499999999998</v>
      </c>
      <c r="H96" s="17">
        <f t="shared" si="83"/>
        <v>125.925</v>
      </c>
      <c r="I96" s="17">
        <f t="shared" si="83"/>
        <v>125.925</v>
      </c>
      <c r="J96" s="17">
        <f>J95*365</f>
        <v>377.77499999999998</v>
      </c>
      <c r="K96" s="17">
        <f>K95*365</f>
        <v>377.77499999999998</v>
      </c>
      <c r="L96" s="17">
        <f>L95*365</f>
        <v>251.85</v>
      </c>
      <c r="M96" s="17">
        <f t="shared" ref="M96:Z96" si="84">M95*365</f>
        <v>251.85</v>
      </c>
      <c r="N96" s="17">
        <f t="shared" si="84"/>
        <v>251.85</v>
      </c>
      <c r="O96" s="17">
        <f t="shared" si="84"/>
        <v>368.65</v>
      </c>
      <c r="P96" s="17">
        <f t="shared" si="84"/>
        <v>377.77499999999998</v>
      </c>
      <c r="Q96" s="17">
        <f t="shared" si="84"/>
        <v>377.77499999999998</v>
      </c>
      <c r="R96" s="17">
        <f t="shared" si="84"/>
        <v>377.77499999999998</v>
      </c>
      <c r="S96" s="17">
        <f t="shared" si="84"/>
        <v>377.77499999999998</v>
      </c>
      <c r="T96" s="17">
        <f t="shared" si="84"/>
        <v>377.77499999999998</v>
      </c>
      <c r="U96" s="17">
        <f t="shared" si="84"/>
        <v>377.77499999999998</v>
      </c>
      <c r="V96" s="17">
        <f t="shared" si="84"/>
        <v>377.77499999999998</v>
      </c>
      <c r="W96" s="17">
        <f t="shared" si="84"/>
        <v>377.77499999999998</v>
      </c>
      <c r="X96" s="17">
        <f t="shared" si="84"/>
        <v>125.925</v>
      </c>
      <c r="Y96" s="78"/>
      <c r="Z96" s="17">
        <f t="shared" si="84"/>
        <v>377.77499999999998</v>
      </c>
      <c r="AA96" s="17">
        <f>AA95*365</f>
        <v>377.77499999999998</v>
      </c>
      <c r="AB96" s="17">
        <f>AB95*365</f>
        <v>125.925</v>
      </c>
      <c r="AC96" s="17">
        <f>AC95*365</f>
        <v>377.77499999999998</v>
      </c>
    </row>
    <row r="97" spans="1:29" x14ac:dyDescent="0.3">
      <c r="A97" s="92"/>
      <c r="B97" s="10"/>
      <c r="C97" s="96" t="s">
        <v>89</v>
      </c>
      <c r="D97" s="18" t="s">
        <v>80</v>
      </c>
      <c r="E97" s="20">
        <f>E94+E96</f>
        <v>2556.7260000000001</v>
      </c>
      <c r="F97" s="20">
        <f t="shared" ref="F97:I97" si="85">F94+F96</f>
        <v>2599.0988999999995</v>
      </c>
      <c r="G97" s="20">
        <f t="shared" si="85"/>
        <v>2560.0587</v>
      </c>
      <c r="H97" s="20">
        <f t="shared" si="85"/>
        <v>2942.85</v>
      </c>
      <c r="I97" s="20">
        <f t="shared" si="85"/>
        <v>2565.4614000000001</v>
      </c>
      <c r="J97" s="20">
        <f>J94+J96</f>
        <v>2280.5880000000002</v>
      </c>
      <c r="K97" s="20">
        <f>K94+K96</f>
        <v>2280.1912499999999</v>
      </c>
      <c r="L97" s="20">
        <f>L94+L96</f>
        <v>2164.1849999999995</v>
      </c>
      <c r="M97" s="20">
        <f t="shared" ref="M97:Z97" si="86">M94+M96</f>
        <v>2314.9499999999998</v>
      </c>
      <c r="N97" s="20">
        <f t="shared" si="86"/>
        <v>2632.35</v>
      </c>
      <c r="O97" s="20">
        <f t="shared" si="86"/>
        <v>2328.94</v>
      </c>
      <c r="P97" s="20">
        <f t="shared" si="86"/>
        <v>2412.3090000000002</v>
      </c>
      <c r="Q97" s="20">
        <f t="shared" si="86"/>
        <v>2412.3090000000002</v>
      </c>
      <c r="R97" s="20">
        <f t="shared" si="86"/>
        <v>2398.0259999999998</v>
      </c>
      <c r="S97" s="20">
        <f t="shared" si="86"/>
        <v>2394.0584999999996</v>
      </c>
      <c r="T97" s="20">
        <f t="shared" si="86"/>
        <v>2553.5520000000001</v>
      </c>
      <c r="U97" s="20">
        <f t="shared" si="86"/>
        <v>2280.7467000000001</v>
      </c>
      <c r="V97" s="20">
        <f t="shared" si="86"/>
        <v>2406.5958000000001</v>
      </c>
      <c r="W97" s="20">
        <f t="shared" si="86"/>
        <v>2138.6549999999997</v>
      </c>
      <c r="X97" s="20">
        <f t="shared" si="86"/>
        <v>3126.1484999999998</v>
      </c>
      <c r="Y97" s="78"/>
      <c r="Z97" s="20">
        <f t="shared" si="86"/>
        <v>2213.9340000000002</v>
      </c>
      <c r="AA97" s="20">
        <f>AA94+AA96</f>
        <v>2412.3090000000002</v>
      </c>
      <c r="AB97" s="20">
        <f>AB94+AB96</f>
        <v>3126.1484999999998</v>
      </c>
      <c r="AC97" s="20">
        <f>AC94+AC96</f>
        <v>2098.0830000000001</v>
      </c>
    </row>
    <row r="98" spans="1:29" x14ac:dyDescent="0.3">
      <c r="A98" s="92"/>
      <c r="B98" s="10"/>
      <c r="C98" s="96"/>
      <c r="D98" s="18" t="s">
        <v>29</v>
      </c>
      <c r="E98" s="20">
        <f>(E82*E76)+E75</f>
        <v>0</v>
      </c>
      <c r="F98" s="20">
        <f t="shared" ref="F98:I98" si="87">(F82*F76)+F75</f>
        <v>0</v>
      </c>
      <c r="G98" s="20">
        <f t="shared" si="87"/>
        <v>0</v>
      </c>
      <c r="H98" s="20">
        <f t="shared" si="87"/>
        <v>0</v>
      </c>
      <c r="I98" s="20">
        <f t="shared" si="87"/>
        <v>0</v>
      </c>
      <c r="J98" s="20">
        <f>(J82*J76)+J75</f>
        <v>0</v>
      </c>
      <c r="K98" s="20">
        <f>(K82*K76)+K75</f>
        <v>0</v>
      </c>
      <c r="L98" s="20">
        <f>(L82*L76)+L75</f>
        <v>0</v>
      </c>
      <c r="M98" s="20">
        <f t="shared" ref="M98:Z98" si="88">(M82*M76)+M75</f>
        <v>0</v>
      </c>
      <c r="N98" s="20">
        <f t="shared" si="88"/>
        <v>257.94100000000003</v>
      </c>
      <c r="O98" s="20">
        <f t="shared" si="88"/>
        <v>0</v>
      </c>
      <c r="P98" s="19">
        <f t="shared" si="88"/>
        <v>0</v>
      </c>
      <c r="Q98" s="19">
        <f t="shared" si="88"/>
        <v>200</v>
      </c>
      <c r="R98" s="20">
        <f t="shared" si="88"/>
        <v>200</v>
      </c>
      <c r="S98" s="20">
        <f t="shared" si="88"/>
        <v>120</v>
      </c>
      <c r="T98" s="20">
        <f t="shared" si="88"/>
        <v>0</v>
      </c>
      <c r="U98" s="19">
        <f t="shared" si="88"/>
        <v>0</v>
      </c>
      <c r="V98" s="19">
        <f t="shared" si="88"/>
        <v>0</v>
      </c>
      <c r="W98" s="20">
        <f t="shared" si="88"/>
        <v>150</v>
      </c>
      <c r="X98" s="20">
        <f t="shared" si="88"/>
        <v>0</v>
      </c>
      <c r="Y98" s="78"/>
      <c r="Z98" s="20">
        <f t="shared" si="88"/>
        <v>0</v>
      </c>
      <c r="AA98" s="20">
        <f>(AA82*AA76)+AA75</f>
        <v>0</v>
      </c>
      <c r="AB98" s="20">
        <f>(AB82*AB76)+AB75</f>
        <v>0</v>
      </c>
      <c r="AC98" s="20">
        <f>(AC82*AC76)+AC75</f>
        <v>0</v>
      </c>
    </row>
    <row r="99" spans="1:29" x14ac:dyDescent="0.3">
      <c r="A99" s="92"/>
      <c r="B99" s="10"/>
      <c r="C99" s="96"/>
      <c r="D99" s="16" t="s">
        <v>22</v>
      </c>
      <c r="E99" s="17">
        <f>E94+E96-E98</f>
        <v>2556.7260000000001</v>
      </c>
      <c r="F99" s="17">
        <f t="shared" ref="F99:I99" si="89">F94+F96-F98</f>
        <v>2599.0988999999995</v>
      </c>
      <c r="G99" s="17">
        <f t="shared" si="89"/>
        <v>2560.0587</v>
      </c>
      <c r="H99" s="17">
        <f t="shared" si="89"/>
        <v>2942.85</v>
      </c>
      <c r="I99" s="17">
        <f t="shared" si="89"/>
        <v>2565.4614000000001</v>
      </c>
      <c r="J99" s="17">
        <f>J94+J96-J98</f>
        <v>2280.5880000000002</v>
      </c>
      <c r="K99" s="17">
        <f>K94+K96-K98</f>
        <v>2280.1912499999999</v>
      </c>
      <c r="L99" s="17">
        <f>L94+L96-L98</f>
        <v>2164.1849999999995</v>
      </c>
      <c r="M99" s="17">
        <f t="shared" ref="M99:Z99" si="90">M94+M96-M98</f>
        <v>2314.9499999999998</v>
      </c>
      <c r="N99" s="17">
        <f t="shared" si="90"/>
        <v>2374.4089999999997</v>
      </c>
      <c r="O99" s="17">
        <f t="shared" si="90"/>
        <v>2328.94</v>
      </c>
      <c r="P99" s="17">
        <f t="shared" si="90"/>
        <v>2412.3090000000002</v>
      </c>
      <c r="Q99" s="17">
        <f t="shared" si="90"/>
        <v>2212.3090000000002</v>
      </c>
      <c r="R99" s="17">
        <f t="shared" si="90"/>
        <v>2198.0259999999998</v>
      </c>
      <c r="S99" s="17">
        <f t="shared" si="90"/>
        <v>2274.0584999999996</v>
      </c>
      <c r="T99" s="17">
        <f t="shared" si="90"/>
        <v>2553.5520000000001</v>
      </c>
      <c r="U99" s="17">
        <f t="shared" si="90"/>
        <v>2280.7467000000001</v>
      </c>
      <c r="V99" s="17">
        <f t="shared" si="90"/>
        <v>2406.5958000000001</v>
      </c>
      <c r="W99" s="17">
        <f t="shared" si="90"/>
        <v>1988.6549999999997</v>
      </c>
      <c r="X99" s="17">
        <f t="shared" si="90"/>
        <v>3126.1484999999998</v>
      </c>
      <c r="Y99" s="78"/>
      <c r="Z99" s="17">
        <f t="shared" si="90"/>
        <v>2213.9340000000002</v>
      </c>
      <c r="AA99" s="17">
        <f>AA94+AA96-AA98</f>
        <v>2412.3090000000002</v>
      </c>
      <c r="AB99" s="17">
        <f>AB94+AB96-AB98</f>
        <v>3126.1484999999998</v>
      </c>
      <c r="AC99" s="17">
        <f>AC94+AC96-AC98</f>
        <v>2098.0830000000001</v>
      </c>
    </row>
    <row r="100" spans="1:29" x14ac:dyDescent="0.3">
      <c r="A100" s="92"/>
      <c r="B100" s="10"/>
      <c r="C100" s="96"/>
      <c r="D100" s="5" t="s">
        <v>107</v>
      </c>
      <c r="E100" s="6">
        <f>E101/E86</f>
        <v>185.27000000000004</v>
      </c>
      <c r="F100" s="6">
        <f t="shared" ref="F100:Z100" si="91">F101/F86</f>
        <v>188.34049999999996</v>
      </c>
      <c r="G100" s="6">
        <f t="shared" si="91"/>
        <v>185.51150000000001</v>
      </c>
      <c r="H100" s="6">
        <f t="shared" si="91"/>
        <v>213.25</v>
      </c>
      <c r="I100" s="6">
        <f t="shared" si="91"/>
        <v>185.90300000000002</v>
      </c>
      <c r="J100" s="6">
        <f t="shared" si="91"/>
        <v>165.26000000000002</v>
      </c>
      <c r="K100" s="6">
        <f t="shared" si="91"/>
        <v>165.23124999999999</v>
      </c>
      <c r="L100" s="6">
        <f t="shared" si="91"/>
        <v>156.82499999999999</v>
      </c>
      <c r="M100" s="6">
        <f t="shared" si="91"/>
        <v>167.75</v>
      </c>
      <c r="N100" s="6">
        <f t="shared" si="91"/>
        <v>172.05862318840579</v>
      </c>
      <c r="O100" s="6">
        <f t="shared" si="91"/>
        <v>168.76376811594204</v>
      </c>
      <c r="P100" s="6">
        <f t="shared" si="91"/>
        <v>174.80500000000004</v>
      </c>
      <c r="Q100" s="6">
        <f t="shared" si="91"/>
        <v>160.31224637681163</v>
      </c>
      <c r="R100" s="6">
        <f t="shared" si="91"/>
        <v>159.27724637681158</v>
      </c>
      <c r="S100" s="6">
        <f t="shared" si="91"/>
        <v>164.78684782608696</v>
      </c>
      <c r="T100" s="6">
        <f t="shared" si="91"/>
        <v>185.04000000000002</v>
      </c>
      <c r="U100" s="6">
        <f t="shared" si="91"/>
        <v>165.27150000000003</v>
      </c>
      <c r="V100" s="6">
        <f t="shared" si="91"/>
        <v>174.39100000000002</v>
      </c>
      <c r="W100" s="6">
        <f t="shared" si="91"/>
        <v>144.10543478260868</v>
      </c>
      <c r="X100" s="6">
        <f t="shared" si="91"/>
        <v>226.5325</v>
      </c>
      <c r="Y100" s="78"/>
      <c r="Z100" s="6">
        <f t="shared" si="91"/>
        <v>160.43000000000004</v>
      </c>
      <c r="AA100" s="6">
        <f>AA101/AA86</f>
        <v>174.80500000000004</v>
      </c>
      <c r="AB100" s="6">
        <f>AB101/AB86</f>
        <v>226.5325</v>
      </c>
      <c r="AC100" s="6">
        <f>AC101/AC86</f>
        <v>152.035</v>
      </c>
    </row>
    <row r="101" spans="1:29" x14ac:dyDescent="0.3">
      <c r="A101" s="92"/>
      <c r="B101" s="10"/>
      <c r="C101" s="96"/>
      <c r="D101" s="18" t="s">
        <v>87</v>
      </c>
      <c r="E101" s="20">
        <f>E99/12</f>
        <v>213.06050000000002</v>
      </c>
      <c r="F101" s="20">
        <f t="shared" ref="F101:I101" si="92">F99/12</f>
        <v>216.59157499999995</v>
      </c>
      <c r="G101" s="20">
        <f t="shared" si="92"/>
        <v>213.33822499999999</v>
      </c>
      <c r="H101" s="20">
        <f t="shared" si="92"/>
        <v>245.23749999999998</v>
      </c>
      <c r="I101" s="20">
        <f t="shared" si="92"/>
        <v>213.78845000000001</v>
      </c>
      <c r="J101" s="20">
        <f>J99/12</f>
        <v>190.04900000000001</v>
      </c>
      <c r="K101" s="20">
        <f>K99/12</f>
        <v>190.01593749999998</v>
      </c>
      <c r="L101" s="20">
        <f>L99/12</f>
        <v>180.34874999999997</v>
      </c>
      <c r="M101" s="20">
        <f t="shared" ref="M101:Z101" si="93">M99/12</f>
        <v>192.91249999999999</v>
      </c>
      <c r="N101" s="20">
        <f t="shared" si="93"/>
        <v>197.86741666666663</v>
      </c>
      <c r="O101" s="20">
        <f t="shared" si="93"/>
        <v>194.07833333333335</v>
      </c>
      <c r="P101" s="20">
        <f t="shared" si="93"/>
        <v>201.02575000000002</v>
      </c>
      <c r="Q101" s="20">
        <f t="shared" si="93"/>
        <v>184.35908333333336</v>
      </c>
      <c r="R101" s="20">
        <f t="shared" si="93"/>
        <v>183.16883333333331</v>
      </c>
      <c r="S101" s="20">
        <f t="shared" si="93"/>
        <v>189.50487499999997</v>
      </c>
      <c r="T101" s="20">
        <f t="shared" si="93"/>
        <v>212.79600000000002</v>
      </c>
      <c r="U101" s="20">
        <f t="shared" si="93"/>
        <v>190.06222500000001</v>
      </c>
      <c r="V101" s="20">
        <f t="shared" si="93"/>
        <v>200.54965000000001</v>
      </c>
      <c r="W101" s="20">
        <f t="shared" si="93"/>
        <v>165.72124999999997</v>
      </c>
      <c r="X101" s="20">
        <f t="shared" si="93"/>
        <v>260.51237499999996</v>
      </c>
      <c r="Y101" s="78"/>
      <c r="Z101" s="20">
        <f t="shared" si="93"/>
        <v>184.49450000000002</v>
      </c>
      <c r="AA101" s="20">
        <f>AA99/12</f>
        <v>201.02575000000002</v>
      </c>
      <c r="AB101" s="20">
        <f>AB99/12</f>
        <v>260.51237499999996</v>
      </c>
      <c r="AC101" s="20">
        <f>AC99/12</f>
        <v>174.84025</v>
      </c>
    </row>
    <row r="102" spans="1:29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76"/>
      <c r="Z102" s="32"/>
      <c r="AA102" s="32"/>
      <c r="AB102" s="32"/>
      <c r="AC102" s="32"/>
    </row>
    <row r="103" spans="1:29" x14ac:dyDescent="0.3">
      <c r="A103" s="52"/>
      <c r="B103" s="52"/>
      <c r="C103" s="55"/>
      <c r="D103" s="55" t="str">
        <f>CONCATENATE("Best plans for ",B61, " assuming annual consumption of ",B85, " kWh")</f>
        <v>Best plans for Hamilton assuming annual consumption of 6900 kWh</v>
      </c>
      <c r="E103" s="55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76"/>
      <c r="Z103" s="32"/>
      <c r="AA103" s="32"/>
      <c r="AB103" s="32"/>
      <c r="AC103" s="32"/>
    </row>
    <row r="104" spans="1:29" x14ac:dyDescent="0.3">
      <c r="A104" s="86" t="s">
        <v>93</v>
      </c>
      <c r="B104" s="86"/>
      <c r="C104" s="86"/>
      <c r="D104" s="5" t="s">
        <v>117</v>
      </c>
      <c r="E104" s="5" t="str">
        <f>E61</f>
        <v>Contact Basic (Low)</v>
      </c>
      <c r="F104" s="5" t="str">
        <f>F61</f>
        <v>Ecotricity Low ecoSAVER (Low)</v>
      </c>
      <c r="G104" s="5" t="str">
        <f>G61</f>
        <v>Ecotricity Low ecoWHOLESALE (Low)</v>
      </c>
      <c r="H104" s="5" t="str">
        <f t="shared" ref="H104:I104" si="94">H61</f>
        <v>Electric Kiwi - Kiwi (Low)</v>
      </c>
      <c r="I104" s="5" t="str">
        <f t="shared" si="94"/>
        <v>Electric Kiwi - MoveMaster (Low)</v>
      </c>
      <c r="J104" s="5" t="str">
        <f>J61</f>
        <v>Flick Energy Flat (Low)</v>
      </c>
      <c r="K104" s="5" t="str">
        <f>K61</f>
        <v>Flick Energy Off Peak (Low)</v>
      </c>
      <c r="L104" s="5" t="str">
        <f>L61</f>
        <v>Frank Energy (Low)</v>
      </c>
      <c r="M104" s="5" t="str">
        <f t="shared" ref="M104:Z104" si="95">M61</f>
        <v>Genesis Energy Basic (Low)</v>
      </c>
      <c r="N104" s="5" t="str">
        <f t="shared" si="95"/>
        <v>Genesis Energy Plus (Low)</v>
      </c>
      <c r="O104" s="5" t="str">
        <f t="shared" si="95"/>
        <v>Globug (Low)</v>
      </c>
      <c r="P104" s="5" t="str">
        <f t="shared" si="95"/>
        <v>Mercury Open Term (Low)</v>
      </c>
      <c r="Q104" s="5" t="str">
        <f t="shared" si="95"/>
        <v>Mercury 1 Year Fixed (Low)</v>
      </c>
      <c r="R104" s="5" t="str">
        <f t="shared" si="95"/>
        <v>Meridian 2- year contract (Low)</v>
      </c>
      <c r="S104" s="5" t="str">
        <f t="shared" si="95"/>
        <v>Meridian No Fixed Term (Low)</v>
      </c>
      <c r="T104" s="5" t="str">
        <f t="shared" si="95"/>
        <v>Nova Energy (Low)</v>
      </c>
      <c r="U104" s="5" t="str">
        <f t="shared" si="95"/>
        <v>Octopus Fixed (Low)</v>
      </c>
      <c r="V104" s="5" t="str">
        <f t="shared" si="95"/>
        <v>Octopus Flexi (Low)</v>
      </c>
      <c r="W104" s="5" t="str">
        <f t="shared" si="95"/>
        <v>Powershop (Low)</v>
      </c>
      <c r="X104" s="5" t="str">
        <f t="shared" si="95"/>
        <v>Slingshot (Low)</v>
      </c>
      <c r="Y104" s="76"/>
      <c r="Z104" s="5" t="str">
        <f t="shared" si="95"/>
        <v>Contact Broadband Bundle (Low)</v>
      </c>
      <c r="AA104" s="5" t="str">
        <f>AA61</f>
        <v>Mercury Broadband Bundle (Low)</v>
      </c>
      <c r="AB104" s="5" t="str">
        <f>AB61</f>
        <v>2degrees Bundle (Low)</v>
      </c>
      <c r="AC104" s="5" t="str">
        <f>AC61</f>
        <v>Electric Kiwi - Prepay 300 (Low)</v>
      </c>
    </row>
    <row r="105" spans="1:29" x14ac:dyDescent="0.3">
      <c r="A105" s="86"/>
      <c r="B105" s="86"/>
      <c r="C105" s="86"/>
      <c r="D105" s="5" t="s">
        <v>76</v>
      </c>
      <c r="E105" s="6">
        <f>E83</f>
        <v>2556.7260000000001</v>
      </c>
      <c r="F105" s="6">
        <f t="shared" ref="F105:I105" si="96">F83</f>
        <v>2599.0988999999995</v>
      </c>
      <c r="G105" s="6">
        <f t="shared" si="96"/>
        <v>2560.0587</v>
      </c>
      <c r="H105" s="6">
        <f t="shared" si="96"/>
        <v>2942.85</v>
      </c>
      <c r="I105" s="6">
        <f t="shared" si="96"/>
        <v>2565.4614000000001</v>
      </c>
      <c r="J105" s="6">
        <f>J83</f>
        <v>2280.5880000000002</v>
      </c>
      <c r="K105" s="6">
        <f>K83</f>
        <v>2280.1912499999999</v>
      </c>
      <c r="L105" s="6">
        <f>L83</f>
        <v>2164.1849999999995</v>
      </c>
      <c r="M105" s="6">
        <f t="shared" ref="M105:Z105" si="97">M83</f>
        <v>2314.9499999999998</v>
      </c>
      <c r="N105" s="6">
        <f t="shared" si="97"/>
        <v>2374.4089999999997</v>
      </c>
      <c r="O105" s="6">
        <f t="shared" si="97"/>
        <v>2328.94</v>
      </c>
      <c r="P105" s="6">
        <f t="shared" si="97"/>
        <v>2412.3090000000002</v>
      </c>
      <c r="Q105" s="6">
        <f t="shared" si="97"/>
        <v>2212.3090000000002</v>
      </c>
      <c r="R105" s="6">
        <f t="shared" si="97"/>
        <v>2198.0259999999998</v>
      </c>
      <c r="S105" s="6">
        <f t="shared" si="97"/>
        <v>2274.0584999999996</v>
      </c>
      <c r="T105" s="6">
        <f t="shared" si="97"/>
        <v>2553.5520000000001</v>
      </c>
      <c r="U105" s="6">
        <f t="shared" si="97"/>
        <v>2280.7467000000001</v>
      </c>
      <c r="V105" s="6">
        <f t="shared" si="97"/>
        <v>2406.5958000000001</v>
      </c>
      <c r="W105" s="6">
        <f t="shared" si="97"/>
        <v>1988.6549999999997</v>
      </c>
      <c r="X105" s="6">
        <f t="shared" si="97"/>
        <v>3126.1484999999998</v>
      </c>
      <c r="Y105" s="78"/>
      <c r="Z105" s="6">
        <f t="shared" si="97"/>
        <v>2213.9340000000002</v>
      </c>
      <c r="AA105" s="6">
        <f>AA83</f>
        <v>2412.3090000000002</v>
      </c>
      <c r="AB105" s="6">
        <f>AB83</f>
        <v>3126.1484999999998</v>
      </c>
      <c r="AC105" s="6">
        <f>AC83</f>
        <v>2098.0830000000001</v>
      </c>
    </row>
    <row r="106" spans="1:29" x14ac:dyDescent="0.3">
      <c r="A106" s="86"/>
      <c r="B106" s="86"/>
      <c r="C106" s="86"/>
      <c r="D106" s="5" t="s">
        <v>77</v>
      </c>
      <c r="E106" s="5" t="str">
        <f>E62</f>
        <v>Open</v>
      </c>
      <c r="F106" s="5" t="str">
        <f t="shared" ref="F106:I106" si="98">F62</f>
        <v>Open (prices fixed for 12 months)</v>
      </c>
      <c r="G106" s="5" t="str">
        <f t="shared" si="98"/>
        <v>Open</v>
      </c>
      <c r="H106" s="5" t="str">
        <f t="shared" si="98"/>
        <v>Open</v>
      </c>
      <c r="I106" s="5" t="str">
        <f t="shared" si="98"/>
        <v>Open</v>
      </c>
      <c r="J106" s="5" t="str">
        <f>J62</f>
        <v>Open</v>
      </c>
      <c r="K106" s="5" t="str">
        <f>K62</f>
        <v>Open</v>
      </c>
      <c r="L106" s="5" t="str">
        <f>L62</f>
        <v>Open</v>
      </c>
      <c r="M106" s="5" t="str">
        <f t="shared" ref="M106:Z106" si="99">M62</f>
        <v>Fixed (12 months)</v>
      </c>
      <c r="N106" s="5" t="str">
        <f t="shared" si="99"/>
        <v>Open or Fixed</v>
      </c>
      <c r="O106" s="5" t="str">
        <f t="shared" si="99"/>
        <v>Open</v>
      </c>
      <c r="P106" s="5" t="str">
        <f t="shared" si="99"/>
        <v>Open</v>
      </c>
      <c r="Q106" s="5" t="str">
        <f t="shared" si="99"/>
        <v>Fixed (12 months)</v>
      </c>
      <c r="R106" s="5" t="str">
        <f t="shared" si="99"/>
        <v>Fixed (24 months)</v>
      </c>
      <c r="S106" s="5" t="str">
        <f t="shared" si="99"/>
        <v>Open</v>
      </c>
      <c r="T106" s="5" t="str">
        <f t="shared" si="99"/>
        <v>Open</v>
      </c>
      <c r="U106" s="5" t="str">
        <f t="shared" si="99"/>
        <v>Open (prices fixed for 12 months)</v>
      </c>
      <c r="V106" s="5" t="str">
        <f t="shared" si="99"/>
        <v>Open</v>
      </c>
      <c r="W106" s="5" t="str">
        <f t="shared" si="99"/>
        <v>Open</v>
      </c>
      <c r="X106" s="5" t="str">
        <f t="shared" si="99"/>
        <v>Fixed 12 months</v>
      </c>
      <c r="Y106" s="76"/>
      <c r="Z106" s="5" t="str">
        <f t="shared" si="99"/>
        <v>Open</v>
      </c>
      <c r="AA106" s="5" t="str">
        <f>AA62</f>
        <v>Fixed (12 months)</v>
      </c>
      <c r="AB106" s="5" t="str">
        <f>AB62</f>
        <v>Open / Fixed</v>
      </c>
      <c r="AC106" s="5" t="str">
        <f>AC62</f>
        <v>Open</v>
      </c>
    </row>
    <row r="107" spans="1:29" x14ac:dyDescent="0.3">
      <c r="A107" s="86"/>
      <c r="B107" s="86"/>
      <c r="C107" s="86"/>
      <c r="D107" s="5" t="s">
        <v>118</v>
      </c>
      <c r="E107" s="5" t="str">
        <f>E78</f>
        <v>.</v>
      </c>
      <c r="F107" s="5" t="str">
        <f t="shared" ref="F107:Z107" si="100">F78</f>
        <v>.</v>
      </c>
      <c r="G107" s="5" t="str">
        <f t="shared" si="100"/>
        <v>.</v>
      </c>
      <c r="H107" s="5" t="str">
        <f t="shared" si="100"/>
        <v>.</v>
      </c>
      <c r="I107" s="5" t="str">
        <f t="shared" si="100"/>
        <v>.</v>
      </c>
      <c r="J107" s="5" t="str">
        <f t="shared" si="100"/>
        <v>.</v>
      </c>
      <c r="K107" s="5" t="str">
        <f t="shared" si="100"/>
        <v>.</v>
      </c>
      <c r="L107" s="5" t="str">
        <f t="shared" si="100"/>
        <v>.</v>
      </c>
      <c r="M107" s="5" t="str">
        <f t="shared" si="100"/>
        <v>.</v>
      </c>
      <c r="N107" s="5" t="str">
        <f t="shared" si="100"/>
        <v>DISC-03</v>
      </c>
      <c r="O107" s="5" t="str">
        <f t="shared" si="100"/>
        <v>.</v>
      </c>
      <c r="P107" s="5" t="str">
        <f t="shared" si="100"/>
        <v>.</v>
      </c>
      <c r="Q107" s="5" t="str">
        <f t="shared" si="100"/>
        <v>DISC-04</v>
      </c>
      <c r="R107" s="5" t="str">
        <f t="shared" si="100"/>
        <v>DISC-07</v>
      </c>
      <c r="S107" s="5" t="str">
        <f t="shared" si="100"/>
        <v>DISC-10</v>
      </c>
      <c r="T107" s="5" t="str">
        <f t="shared" si="100"/>
        <v>.</v>
      </c>
      <c r="U107" s="5" t="str">
        <f t="shared" si="100"/>
        <v>.</v>
      </c>
      <c r="V107" s="5" t="str">
        <f t="shared" si="100"/>
        <v>.</v>
      </c>
      <c r="W107" s="5" t="str">
        <f t="shared" si="100"/>
        <v>DISC-08</v>
      </c>
      <c r="X107" s="5" t="str">
        <f t="shared" si="100"/>
        <v>BUND-02</v>
      </c>
      <c r="Y107" s="76"/>
      <c r="Z107" s="5" t="str">
        <f t="shared" si="100"/>
        <v>BUND-05</v>
      </c>
      <c r="AA107" s="5" t="str">
        <f>AA78</f>
        <v>BUND-04</v>
      </c>
      <c r="AB107" s="5" t="str">
        <f>AB78</f>
        <v>BUND-06</v>
      </c>
      <c r="AC107" s="5" t="str">
        <f>AC78</f>
        <v>BUND-07</v>
      </c>
    </row>
    <row r="108" spans="1:29" x14ac:dyDescent="0.3">
      <c r="A108" s="98" t="s">
        <v>188</v>
      </c>
      <c r="B108" s="98"/>
      <c r="C108" s="98"/>
      <c r="D108" s="72" t="s">
        <v>195</v>
      </c>
      <c r="E108" s="29">
        <f>VLOOKUP(E61,'Plans terms &amp; discounts'!$A:$G,6,FALSE)</f>
        <v>0</v>
      </c>
      <c r="F108" s="29">
        <f>VLOOKUP(F61,'Plans terms &amp; discounts'!$A:$G,6,FALSE)</f>
        <v>0</v>
      </c>
      <c r="G108" s="29">
        <f>VLOOKUP(G61,'Plans terms &amp; discounts'!$A:$G,6,FALSE)</f>
        <v>0</v>
      </c>
      <c r="H108" s="29">
        <f>VLOOKUP(H61,'Plans terms &amp; discounts'!$A:$G,6,FALSE)</f>
        <v>0</v>
      </c>
      <c r="I108" s="29">
        <f>VLOOKUP(I61,'Plans terms &amp; discounts'!$A:$G,6,FALSE)</f>
        <v>0</v>
      </c>
      <c r="J108" s="29">
        <f>VLOOKUP(J61,'Plans terms &amp; discounts'!$A:$G,6,FALSE)</f>
        <v>0</v>
      </c>
      <c r="K108" s="29">
        <f>VLOOKUP(K61,'Plans terms &amp; discounts'!$A:$G,6,FALSE)</f>
        <v>0</v>
      </c>
      <c r="L108" s="29">
        <f>VLOOKUP(L61,'Plans terms &amp; discounts'!$A:$G,6,FALSE)</f>
        <v>0</v>
      </c>
      <c r="M108" s="29">
        <f>VLOOKUP(M61,'Plans terms &amp; discounts'!$A:$G,6,FALSE)</f>
        <v>0.02</v>
      </c>
      <c r="N108" s="29">
        <f>VLOOKUP(N61,'Plans terms &amp; discounts'!$A:$G,6,FALSE)</f>
        <v>0.03</v>
      </c>
      <c r="O108" s="29">
        <f>VLOOKUP(O61,'Plans terms &amp; discounts'!$A:$G,6,FALSE)</f>
        <v>0</v>
      </c>
      <c r="P108" s="29">
        <f>VLOOKUP(P61,'Plans terms &amp; discounts'!$A:$G,6,FALSE)</f>
        <v>0</v>
      </c>
      <c r="Q108" s="29">
        <f>VLOOKUP(Q61,'Plans terms &amp; discounts'!$A:$G,6,FALSE)</f>
        <v>0</v>
      </c>
      <c r="R108" s="29">
        <f>VLOOKUP(R61,'Plans terms &amp; discounts'!$A:$G,6,FALSE)</f>
        <v>0</v>
      </c>
      <c r="S108" s="29">
        <f>VLOOKUP(S61,'Plans terms &amp; discounts'!$A:$G,6,FALSE)</f>
        <v>0</v>
      </c>
      <c r="T108" s="29">
        <f>VLOOKUP(T61,'Plans terms &amp; discounts'!$A:$G,6,FALSE)</f>
        <v>0</v>
      </c>
      <c r="U108" s="29">
        <f>VLOOKUP(U61,'Plans terms &amp; discounts'!$A:$G,6,FALSE)</f>
        <v>0</v>
      </c>
      <c r="V108" s="29">
        <f>VLOOKUP(V61,'Plans terms &amp; discounts'!$A:$G,6,FALSE)</f>
        <v>0</v>
      </c>
      <c r="W108" s="29">
        <f>VLOOKUP(W61,'Plans terms &amp; discounts'!$A:$G,6,FALSE)</f>
        <v>0</v>
      </c>
      <c r="X108" s="29">
        <f>VLOOKUP(X61,'Plans terms &amp; discounts'!$A:$G,6,FALSE)</f>
        <v>0</v>
      </c>
      <c r="Y108" s="79"/>
      <c r="Z108" s="29">
        <f>VLOOKUP(Z61,'Plans terms &amp; discounts'!$A:$G,6,FALSE)</f>
        <v>0</v>
      </c>
      <c r="AA108" s="29">
        <f>VLOOKUP(AA61,'Plans terms &amp; discounts'!$A:$G,6,FALSE)</f>
        <v>0</v>
      </c>
      <c r="AB108" s="29">
        <f>VLOOKUP(AB61,'Plans terms &amp; discounts'!$A:$G,6,FALSE)</f>
        <v>0</v>
      </c>
      <c r="AC108" s="29">
        <f>VLOOKUP(AC61,'Plans terms &amp; discounts'!$A:$G,6,FALSE)</f>
        <v>0</v>
      </c>
    </row>
    <row r="109" spans="1:29" x14ac:dyDescent="0.3">
      <c r="A109" s="98"/>
      <c r="B109" s="98"/>
      <c r="C109" s="98"/>
      <c r="D109" s="11" t="s">
        <v>196</v>
      </c>
      <c r="E109" s="11">
        <f>VLOOKUP(E61,'Plans terms &amp; discounts'!$A:$G,7,FALSE)</f>
        <v>0</v>
      </c>
      <c r="F109" s="11">
        <f>VLOOKUP(F61,'Plans terms &amp; discounts'!$A:$G,7,FALSE)</f>
        <v>0</v>
      </c>
      <c r="G109" s="11">
        <f>VLOOKUP(G61,'Plans terms &amp; discounts'!$A:$G,7,FALSE)</f>
        <v>0</v>
      </c>
      <c r="H109" s="11">
        <f>VLOOKUP(H61,'Plans terms &amp; discounts'!$A:$G,7,FALSE)</f>
        <v>0</v>
      </c>
      <c r="I109" s="11">
        <f>VLOOKUP(I61,'Plans terms &amp; discounts'!$A:$G,7,FALSE)</f>
        <v>0</v>
      </c>
      <c r="J109" s="11">
        <f>VLOOKUP(J61,'Plans terms &amp; discounts'!$A:$G,7,FALSE)</f>
        <v>50</v>
      </c>
      <c r="K109" s="11">
        <f>VLOOKUP(K61,'Plans terms &amp; discounts'!$A:$G,7,FALSE)</f>
        <v>50</v>
      </c>
      <c r="L109" s="11">
        <f>VLOOKUP(L61,'Plans terms &amp; discounts'!$A:$G,7,FALSE)</f>
        <v>0</v>
      </c>
      <c r="M109" s="11">
        <f>VLOOKUP(M61,'Plans terms &amp; discounts'!$A:$G,7,FALSE)</f>
        <v>100</v>
      </c>
      <c r="N109" s="11">
        <f>VLOOKUP(N61,'Plans terms &amp; discounts'!$A:$G,7,FALSE)</f>
        <v>0</v>
      </c>
      <c r="O109" s="11">
        <f>VLOOKUP(O61,'Plans terms &amp; discounts'!$A:$G,7,FALSE)</f>
        <v>0</v>
      </c>
      <c r="P109" s="11">
        <f>VLOOKUP(P61,'Plans terms &amp; discounts'!$A:$G,7,FALSE)</f>
        <v>0</v>
      </c>
      <c r="Q109" s="11">
        <f>VLOOKUP(Q61,'Plans terms &amp; discounts'!$A:$G,7,FALSE)</f>
        <v>0</v>
      </c>
      <c r="R109" s="11">
        <f>VLOOKUP(R61,'Plans terms &amp; discounts'!$A:$G,7,FALSE)</f>
        <v>0</v>
      </c>
      <c r="S109" s="11">
        <f>VLOOKUP(S61,'Plans terms &amp; discounts'!$A:$G,7,FALSE)</f>
        <v>0</v>
      </c>
      <c r="T109" s="11">
        <f>VLOOKUP(T61,'Plans terms &amp; discounts'!$A:$G,7,FALSE)</f>
        <v>0</v>
      </c>
      <c r="U109" s="11">
        <f>VLOOKUP(U61,'Plans terms &amp; discounts'!$A:$G,7,FALSE)</f>
        <v>0</v>
      </c>
      <c r="V109" s="11">
        <f>VLOOKUP(V61,'Plans terms &amp; discounts'!$A:$G,7,FALSE)</f>
        <v>0</v>
      </c>
      <c r="W109" s="11">
        <f>VLOOKUP(W61,'Plans terms &amp; discounts'!$A:$G,7,FALSE)</f>
        <v>0</v>
      </c>
      <c r="X109" s="11">
        <f>VLOOKUP(X61,'Plans terms &amp; discounts'!$A:$G,7,FALSE)</f>
        <v>0</v>
      </c>
      <c r="Y109" s="78"/>
      <c r="Z109" s="11">
        <f>VLOOKUP(Z61,'Plans terms &amp; discounts'!$A:$G,7,FALSE)</f>
        <v>0</v>
      </c>
      <c r="AA109" s="11">
        <f>VLOOKUP(AA61,'Plans terms &amp; discounts'!$A:$G,7,FALSE)</f>
        <v>0</v>
      </c>
      <c r="AB109" s="11">
        <f>VLOOKUP(AB61,'Plans terms &amp; discounts'!$A:$G,7,FALSE)</f>
        <v>0</v>
      </c>
      <c r="AC109" s="11">
        <f>VLOOKUP(AC61,'Plans terms &amp; discounts'!$A:$G,7,FALSE)</f>
        <v>0</v>
      </c>
    </row>
    <row r="110" spans="1:29" x14ac:dyDescent="0.3">
      <c r="A110" s="98"/>
      <c r="B110" s="98"/>
      <c r="C110" s="98"/>
      <c r="D110" s="11" t="s">
        <v>197</v>
      </c>
      <c r="E110" s="11">
        <f t="shared" ref="E110:L110" si="101">E105-(E105*E108)-E109</f>
        <v>2556.7260000000001</v>
      </c>
      <c r="F110" s="11">
        <f t="shared" si="101"/>
        <v>2599.0988999999995</v>
      </c>
      <c r="G110" s="11">
        <f t="shared" si="101"/>
        <v>2560.0587</v>
      </c>
      <c r="H110" s="11">
        <f t="shared" si="101"/>
        <v>2942.85</v>
      </c>
      <c r="I110" s="11">
        <f t="shared" si="101"/>
        <v>2565.4614000000001</v>
      </c>
      <c r="J110" s="11">
        <f t="shared" si="101"/>
        <v>2230.5880000000002</v>
      </c>
      <c r="K110" s="11">
        <f t="shared" si="101"/>
        <v>2230.1912499999999</v>
      </c>
      <c r="L110" s="11">
        <f t="shared" si="101"/>
        <v>2164.1849999999995</v>
      </c>
      <c r="M110" s="11">
        <f>M105-(M105*M108)-M109</f>
        <v>2168.6509999999998</v>
      </c>
      <c r="N110" s="11">
        <f>N105-(N105*N108)-N109</f>
        <v>2303.1767299999997</v>
      </c>
      <c r="O110" s="11">
        <f t="shared" ref="O110:AB110" si="102">O105-(O105*O108)-O109</f>
        <v>2328.94</v>
      </c>
      <c r="P110" s="11">
        <f t="shared" si="102"/>
        <v>2412.3090000000002</v>
      </c>
      <c r="Q110" s="11">
        <f t="shared" si="102"/>
        <v>2212.3090000000002</v>
      </c>
      <c r="R110" s="11">
        <f t="shared" si="102"/>
        <v>2198.0259999999998</v>
      </c>
      <c r="S110" s="11">
        <f t="shared" si="102"/>
        <v>2274.0584999999996</v>
      </c>
      <c r="T110" s="11">
        <f t="shared" si="102"/>
        <v>2553.5520000000001</v>
      </c>
      <c r="U110" s="11">
        <f t="shared" si="102"/>
        <v>2280.7467000000001</v>
      </c>
      <c r="V110" s="11">
        <f t="shared" si="102"/>
        <v>2406.5958000000001</v>
      </c>
      <c r="W110" s="11">
        <f t="shared" si="102"/>
        <v>1988.6549999999997</v>
      </c>
      <c r="X110" s="11">
        <f t="shared" si="102"/>
        <v>3126.1484999999998</v>
      </c>
      <c r="Y110" s="78"/>
      <c r="Z110" s="11">
        <f t="shared" si="102"/>
        <v>2213.9340000000002</v>
      </c>
      <c r="AA110" s="11">
        <f t="shared" si="102"/>
        <v>2412.3090000000002</v>
      </c>
      <c r="AB110" s="11">
        <f t="shared" si="102"/>
        <v>3126.1484999999998</v>
      </c>
      <c r="AC110" s="11">
        <f>AC105-(AC105*AC108)-AC109</f>
        <v>2098.0830000000001</v>
      </c>
    </row>
  </sheetData>
  <mergeCells count="27">
    <mergeCell ref="B64:C66"/>
    <mergeCell ref="C68:C74"/>
    <mergeCell ref="C75:C78"/>
    <mergeCell ref="A48:C50"/>
    <mergeCell ref="A104:C107"/>
    <mergeCell ref="A80:A83"/>
    <mergeCell ref="A85:A101"/>
    <mergeCell ref="C85:C86"/>
    <mergeCell ref="C87:C94"/>
    <mergeCell ref="C95:C96"/>
    <mergeCell ref="C97:C101"/>
    <mergeCell ref="A108:C110"/>
    <mergeCell ref="B1:C1"/>
    <mergeCell ref="A2:A18"/>
    <mergeCell ref="B2:C3"/>
    <mergeCell ref="B4:C6"/>
    <mergeCell ref="C8:C14"/>
    <mergeCell ref="C15:C18"/>
    <mergeCell ref="A20:A23"/>
    <mergeCell ref="A25:A41"/>
    <mergeCell ref="C25:C26"/>
    <mergeCell ref="C27:C34"/>
    <mergeCell ref="C35:C36"/>
    <mergeCell ref="C37:C41"/>
    <mergeCell ref="A44:C47"/>
    <mergeCell ref="A62:A78"/>
    <mergeCell ref="B62:C63"/>
  </mergeCells>
  <dataValidations count="1">
    <dataValidation type="list" allowBlank="1" showInputMessage="1" showErrorMessage="1" sqref="F3:AC3 F63:AC63" xr:uid="{CD721EB1-138A-4A4D-A65D-ED33D99E7E41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4A2BEF-B31E-4894-B78C-3AA113E37060}">
          <x14:formula1>
            <xm:f>dropdowns!$B$1:$B$3</xm:f>
          </x14:formula1>
          <xm:sqref>E3 E63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4"/>
  <sheetViews>
    <sheetView zoomScale="70" zoomScaleNormal="70" workbookViewId="0">
      <selection activeCell="E61" sqref="E61"/>
    </sheetView>
  </sheetViews>
  <sheetFormatPr defaultRowHeight="14.4" x14ac:dyDescent="0.3"/>
  <cols>
    <col min="1" max="1" width="41.44140625" bestFit="1" customWidth="1"/>
    <col min="2" max="2" width="34.33203125" bestFit="1" customWidth="1"/>
    <col min="3" max="3" width="10.109375" bestFit="1" customWidth="1"/>
    <col min="4" max="4" width="12.44140625" bestFit="1" customWidth="1"/>
    <col min="5" max="5" width="93.5546875" customWidth="1"/>
    <col min="6" max="7" width="31.5546875" customWidth="1"/>
  </cols>
  <sheetData>
    <row r="1" spans="1:18" x14ac:dyDescent="0.3">
      <c r="A1" s="12" t="s">
        <v>102</v>
      </c>
      <c r="B1" s="12" t="s">
        <v>103</v>
      </c>
      <c r="C1" s="12" t="s">
        <v>104</v>
      </c>
      <c r="D1" s="12" t="s">
        <v>118</v>
      </c>
      <c r="E1" s="12" t="s">
        <v>101</v>
      </c>
      <c r="F1" s="52" t="s">
        <v>192</v>
      </c>
      <c r="G1" s="52" t="s">
        <v>193</v>
      </c>
    </row>
    <row r="2" spans="1:18" x14ac:dyDescent="0.3">
      <c r="A2" s="40" t="s">
        <v>44</v>
      </c>
      <c r="B2" t="s">
        <v>36</v>
      </c>
      <c r="C2" t="s">
        <v>81</v>
      </c>
      <c r="D2" t="s">
        <v>18</v>
      </c>
      <c r="F2" s="59"/>
      <c r="G2" s="59"/>
    </row>
    <row r="3" spans="1:18" x14ac:dyDescent="0.3">
      <c r="A3" s="40" t="s">
        <v>0</v>
      </c>
      <c r="B3" t="s">
        <v>36</v>
      </c>
      <c r="C3" t="s">
        <v>82</v>
      </c>
      <c r="D3" t="s">
        <v>18</v>
      </c>
      <c r="F3" s="59"/>
      <c r="G3" s="59"/>
      <c r="K3" s="40" t="s">
        <v>206</v>
      </c>
      <c r="L3" s="40" t="s">
        <v>205</v>
      </c>
      <c r="Q3" s="40" t="s">
        <v>207</v>
      </c>
      <c r="R3" s="40" t="s">
        <v>208</v>
      </c>
    </row>
    <row r="4" spans="1:18" x14ac:dyDescent="0.3">
      <c r="A4" s="75" t="s">
        <v>45</v>
      </c>
      <c r="B4" t="s">
        <v>40</v>
      </c>
      <c r="C4" t="s">
        <v>81</v>
      </c>
      <c r="F4" s="59"/>
      <c r="G4" s="59"/>
    </row>
    <row r="5" spans="1:18" x14ac:dyDescent="0.3">
      <c r="A5" s="75" t="s">
        <v>37</v>
      </c>
      <c r="B5" t="s">
        <v>40</v>
      </c>
      <c r="C5" t="s">
        <v>82</v>
      </c>
      <c r="F5" s="59"/>
      <c r="G5" s="59"/>
    </row>
    <row r="6" spans="1:18" x14ac:dyDescent="0.3">
      <c r="A6" s="40" t="s">
        <v>205</v>
      </c>
      <c r="B6" t="s">
        <v>36</v>
      </c>
      <c r="C6" t="s">
        <v>82</v>
      </c>
      <c r="D6" t="s">
        <v>18</v>
      </c>
      <c r="E6" t="s">
        <v>18</v>
      </c>
      <c r="F6" s="59"/>
      <c r="G6" s="59"/>
      <c r="H6" s="74"/>
    </row>
    <row r="7" spans="1:18" x14ac:dyDescent="0.3">
      <c r="A7" s="40" t="s">
        <v>206</v>
      </c>
      <c r="B7" t="s">
        <v>127</v>
      </c>
      <c r="C7" t="s">
        <v>82</v>
      </c>
      <c r="D7" t="s">
        <v>18</v>
      </c>
      <c r="E7" t="s">
        <v>18</v>
      </c>
      <c r="F7" s="59"/>
      <c r="G7" s="59"/>
      <c r="H7" s="74"/>
    </row>
    <row r="8" spans="1:18" x14ac:dyDescent="0.3">
      <c r="A8" s="40" t="s">
        <v>207</v>
      </c>
      <c r="B8" t="s">
        <v>127</v>
      </c>
      <c r="C8" t="s">
        <v>81</v>
      </c>
      <c r="D8" t="s">
        <v>18</v>
      </c>
      <c r="E8" t="s">
        <v>18</v>
      </c>
      <c r="F8" s="59"/>
      <c r="G8" s="59"/>
      <c r="H8" s="74"/>
    </row>
    <row r="9" spans="1:18" x14ac:dyDescent="0.3">
      <c r="A9" s="40" t="s">
        <v>208</v>
      </c>
      <c r="B9" t="s">
        <v>36</v>
      </c>
      <c r="C9" t="s">
        <v>81</v>
      </c>
      <c r="D9" t="s">
        <v>18</v>
      </c>
      <c r="E9" t="s">
        <v>18</v>
      </c>
      <c r="F9" s="59"/>
      <c r="G9" s="59"/>
      <c r="H9" s="74"/>
    </row>
    <row r="10" spans="1:18" x14ac:dyDescent="0.3">
      <c r="A10" s="40" t="s">
        <v>48</v>
      </c>
      <c r="B10" t="s">
        <v>36</v>
      </c>
      <c r="C10" t="s">
        <v>81</v>
      </c>
      <c r="D10" t="s">
        <v>18</v>
      </c>
      <c r="E10" t="s">
        <v>18</v>
      </c>
      <c r="F10" s="59"/>
      <c r="G10" s="59"/>
    </row>
    <row r="11" spans="1:18" x14ac:dyDescent="0.3">
      <c r="A11" s="40" t="s">
        <v>63</v>
      </c>
      <c r="B11" t="s">
        <v>36</v>
      </c>
      <c r="C11" t="s">
        <v>82</v>
      </c>
      <c r="D11" t="s">
        <v>18</v>
      </c>
      <c r="E11" t="s">
        <v>18</v>
      </c>
      <c r="F11" s="59"/>
      <c r="G11" s="59"/>
    </row>
    <row r="12" spans="1:18" x14ac:dyDescent="0.3">
      <c r="A12" s="40" t="s">
        <v>50</v>
      </c>
      <c r="B12" t="s">
        <v>36</v>
      </c>
      <c r="C12" t="s">
        <v>81</v>
      </c>
      <c r="D12" t="s">
        <v>18</v>
      </c>
      <c r="E12" t="s">
        <v>18</v>
      </c>
      <c r="F12" s="59"/>
      <c r="G12" s="59"/>
    </row>
    <row r="13" spans="1:18" x14ac:dyDescent="0.3">
      <c r="A13" s="40" t="s">
        <v>65</v>
      </c>
      <c r="B13" t="s">
        <v>36</v>
      </c>
      <c r="C13" t="s">
        <v>82</v>
      </c>
      <c r="D13" t="s">
        <v>18</v>
      </c>
      <c r="E13" t="s">
        <v>18</v>
      </c>
      <c r="F13" s="59"/>
      <c r="G13" s="59"/>
    </row>
    <row r="14" spans="1:18" x14ac:dyDescent="0.3">
      <c r="A14" s="40" t="s">
        <v>189</v>
      </c>
      <c r="B14" t="s">
        <v>36</v>
      </c>
      <c r="C14" t="s">
        <v>81</v>
      </c>
      <c r="D14" t="s">
        <v>191</v>
      </c>
      <c r="E14" t="s">
        <v>194</v>
      </c>
      <c r="F14" s="59"/>
      <c r="G14" s="59"/>
    </row>
    <row r="15" spans="1:18" x14ac:dyDescent="0.3">
      <c r="A15" s="40" t="s">
        <v>190</v>
      </c>
      <c r="B15" t="s">
        <v>36</v>
      </c>
      <c r="C15" t="s">
        <v>82</v>
      </c>
      <c r="D15" t="s">
        <v>191</v>
      </c>
      <c r="E15" t="s">
        <v>194</v>
      </c>
      <c r="F15" s="59"/>
      <c r="G15" s="59"/>
    </row>
    <row r="16" spans="1:18" x14ac:dyDescent="0.3">
      <c r="A16" s="40" t="s">
        <v>52</v>
      </c>
      <c r="B16" t="s">
        <v>36</v>
      </c>
      <c r="C16" t="s">
        <v>81</v>
      </c>
      <c r="D16" t="s">
        <v>18</v>
      </c>
      <c r="E16" t="s">
        <v>18</v>
      </c>
      <c r="F16" s="59"/>
      <c r="G16" s="70">
        <v>50</v>
      </c>
    </row>
    <row r="17" spans="1:57" x14ac:dyDescent="0.3">
      <c r="A17" s="40" t="s">
        <v>66</v>
      </c>
      <c r="B17" t="s">
        <v>36</v>
      </c>
      <c r="C17" t="s">
        <v>82</v>
      </c>
      <c r="D17" t="s">
        <v>18</v>
      </c>
      <c r="E17" t="s">
        <v>18</v>
      </c>
      <c r="F17" s="59"/>
      <c r="G17" s="70">
        <v>50</v>
      </c>
    </row>
    <row r="18" spans="1:57" x14ac:dyDescent="0.3">
      <c r="A18" s="40" t="s">
        <v>53</v>
      </c>
      <c r="B18" t="s">
        <v>36</v>
      </c>
      <c r="C18" t="s">
        <v>81</v>
      </c>
      <c r="D18" t="s">
        <v>18</v>
      </c>
      <c r="E18" t="s">
        <v>18</v>
      </c>
      <c r="F18" s="59"/>
      <c r="G18" s="70">
        <v>50</v>
      </c>
    </row>
    <row r="19" spans="1:57" x14ac:dyDescent="0.3">
      <c r="A19" s="40" t="s">
        <v>1</v>
      </c>
      <c r="B19" t="s">
        <v>36</v>
      </c>
      <c r="C19" t="s">
        <v>82</v>
      </c>
      <c r="D19" t="s">
        <v>18</v>
      </c>
      <c r="E19" t="s">
        <v>18</v>
      </c>
      <c r="F19" s="59"/>
      <c r="G19" s="70">
        <v>50</v>
      </c>
    </row>
    <row r="20" spans="1:57" x14ac:dyDescent="0.3">
      <c r="A20" s="40" t="s">
        <v>54</v>
      </c>
      <c r="B20" t="s">
        <v>36</v>
      </c>
      <c r="C20" t="s">
        <v>81</v>
      </c>
      <c r="D20" t="s">
        <v>18</v>
      </c>
      <c r="E20" t="s">
        <v>18</v>
      </c>
      <c r="F20" s="59"/>
      <c r="G20" s="59"/>
    </row>
    <row r="21" spans="1:57" x14ac:dyDescent="0.3">
      <c r="A21" s="40" t="s">
        <v>67</v>
      </c>
      <c r="B21" t="s">
        <v>36</v>
      </c>
      <c r="C21" t="s">
        <v>82</v>
      </c>
      <c r="D21" t="s">
        <v>18</v>
      </c>
      <c r="E21" t="s">
        <v>18</v>
      </c>
      <c r="F21" s="59"/>
      <c r="G21" s="59"/>
    </row>
    <row r="22" spans="1:57" x14ac:dyDescent="0.3">
      <c r="A22" s="40" t="s">
        <v>55</v>
      </c>
      <c r="B22" t="s">
        <v>40</v>
      </c>
      <c r="C22" t="s">
        <v>81</v>
      </c>
      <c r="D22" t="s">
        <v>18</v>
      </c>
      <c r="E22" t="s">
        <v>18</v>
      </c>
      <c r="F22" s="71">
        <v>0.02</v>
      </c>
      <c r="G22" s="69">
        <v>100</v>
      </c>
    </row>
    <row r="23" spans="1:57" x14ac:dyDescent="0.3">
      <c r="A23" s="40" t="s">
        <v>68</v>
      </c>
      <c r="B23" t="s">
        <v>40</v>
      </c>
      <c r="C23" t="s">
        <v>82</v>
      </c>
      <c r="D23" t="s">
        <v>18</v>
      </c>
      <c r="E23" t="s">
        <v>18</v>
      </c>
      <c r="F23" s="71">
        <v>0.02</v>
      </c>
      <c r="G23" s="69">
        <v>100</v>
      </c>
    </row>
    <row r="24" spans="1:57" x14ac:dyDescent="0.3">
      <c r="A24" s="40" t="s">
        <v>56</v>
      </c>
      <c r="B24" t="s">
        <v>42</v>
      </c>
      <c r="C24" t="s">
        <v>81</v>
      </c>
      <c r="D24" t="s">
        <v>121</v>
      </c>
      <c r="E24" t="s">
        <v>156</v>
      </c>
      <c r="F24" s="71">
        <v>0.03</v>
      </c>
      <c r="G24" s="69"/>
      <c r="H24" s="39" t="s">
        <v>108</v>
      </c>
    </row>
    <row r="25" spans="1:57" x14ac:dyDescent="0.3">
      <c r="A25" s="40" t="s">
        <v>41</v>
      </c>
      <c r="B25" t="s">
        <v>42</v>
      </c>
      <c r="C25" t="s">
        <v>82</v>
      </c>
      <c r="D25" t="s">
        <v>121</v>
      </c>
      <c r="E25" t="s">
        <v>156</v>
      </c>
      <c r="F25" s="71">
        <v>0.03</v>
      </c>
      <c r="G25" s="69"/>
      <c r="BD25">
        <v>100</v>
      </c>
      <c r="BE25">
        <v>5</v>
      </c>
    </row>
    <row r="26" spans="1:57" x14ac:dyDescent="0.3">
      <c r="A26" s="40" t="s">
        <v>57</v>
      </c>
      <c r="B26" t="s">
        <v>36</v>
      </c>
      <c r="C26" t="s">
        <v>81</v>
      </c>
      <c r="D26" t="s">
        <v>18</v>
      </c>
      <c r="E26" t="s">
        <v>18</v>
      </c>
      <c r="F26" s="59"/>
      <c r="G26" s="59"/>
      <c r="BD26">
        <v>40</v>
      </c>
      <c r="BE26" t="s">
        <v>204</v>
      </c>
    </row>
    <row r="27" spans="1:57" x14ac:dyDescent="0.3">
      <c r="A27" s="40" t="s">
        <v>69</v>
      </c>
      <c r="B27" t="s">
        <v>36</v>
      </c>
      <c r="C27" t="s">
        <v>82</v>
      </c>
      <c r="D27" t="s">
        <v>18</v>
      </c>
      <c r="E27" t="s">
        <v>18</v>
      </c>
      <c r="F27" s="59"/>
      <c r="G27" s="59"/>
    </row>
    <row r="28" spans="1:57" x14ac:dyDescent="0.3">
      <c r="A28" s="40" t="s">
        <v>169</v>
      </c>
      <c r="B28" t="s">
        <v>36</v>
      </c>
      <c r="C28" t="s">
        <v>81</v>
      </c>
      <c r="D28" t="s">
        <v>18</v>
      </c>
      <c r="E28" t="s">
        <v>18</v>
      </c>
      <c r="F28" s="59"/>
      <c r="G28" s="59"/>
      <c r="BE28">
        <f>BD26*BE25/BD25</f>
        <v>2</v>
      </c>
    </row>
    <row r="29" spans="1:57" x14ac:dyDescent="0.3">
      <c r="A29" s="40" t="s">
        <v>170</v>
      </c>
      <c r="B29" t="s">
        <v>36</v>
      </c>
      <c r="C29" t="s">
        <v>82</v>
      </c>
      <c r="D29" t="s">
        <v>18</v>
      </c>
      <c r="E29" t="s">
        <v>18</v>
      </c>
      <c r="F29" s="59"/>
      <c r="G29" s="59"/>
    </row>
    <row r="30" spans="1:57" x14ac:dyDescent="0.3">
      <c r="A30" s="40" t="s">
        <v>171</v>
      </c>
      <c r="B30" t="s">
        <v>40</v>
      </c>
      <c r="C30" t="s">
        <v>81</v>
      </c>
      <c r="D30" t="s">
        <v>122</v>
      </c>
      <c r="E30" t="s">
        <v>173</v>
      </c>
      <c r="F30" s="59"/>
      <c r="G30" s="59"/>
    </row>
    <row r="31" spans="1:57" x14ac:dyDescent="0.3">
      <c r="A31" s="40" t="s">
        <v>172</v>
      </c>
      <c r="B31" t="s">
        <v>40</v>
      </c>
      <c r="C31" t="s">
        <v>82</v>
      </c>
      <c r="D31" t="s">
        <v>122</v>
      </c>
      <c r="E31" t="s">
        <v>173</v>
      </c>
      <c r="F31" s="59"/>
      <c r="G31" s="59"/>
    </row>
    <row r="32" spans="1:57" x14ac:dyDescent="0.3">
      <c r="A32" s="40" t="s">
        <v>111</v>
      </c>
      <c r="B32" t="s">
        <v>100</v>
      </c>
      <c r="C32" t="s">
        <v>81</v>
      </c>
      <c r="D32" t="s">
        <v>125</v>
      </c>
      <c r="E32" t="s">
        <v>209</v>
      </c>
      <c r="F32" s="59"/>
      <c r="G32" s="59"/>
    </row>
    <row r="33" spans="1:8" x14ac:dyDescent="0.3">
      <c r="A33" s="40" t="s">
        <v>99</v>
      </c>
      <c r="B33" t="s">
        <v>100</v>
      </c>
      <c r="C33" t="s">
        <v>82</v>
      </c>
      <c r="D33" t="s">
        <v>125</v>
      </c>
      <c r="E33" t="s">
        <v>209</v>
      </c>
      <c r="F33" s="59"/>
      <c r="G33" s="59"/>
      <c r="H33" s="39" t="s">
        <v>113</v>
      </c>
    </row>
    <row r="34" spans="1:8" x14ac:dyDescent="0.3">
      <c r="A34" s="40" t="s">
        <v>112</v>
      </c>
      <c r="B34" t="s">
        <v>36</v>
      </c>
      <c r="C34" t="s">
        <v>81</v>
      </c>
      <c r="D34" t="s">
        <v>213</v>
      </c>
      <c r="E34" t="s">
        <v>210</v>
      </c>
      <c r="F34" s="59"/>
      <c r="G34" s="59"/>
    </row>
    <row r="35" spans="1:8" x14ac:dyDescent="0.3">
      <c r="A35" s="40" t="s">
        <v>98</v>
      </c>
      <c r="B35" t="s">
        <v>36</v>
      </c>
      <c r="C35" t="s">
        <v>82</v>
      </c>
      <c r="D35" t="s">
        <v>213</v>
      </c>
      <c r="E35" t="s">
        <v>210</v>
      </c>
      <c r="F35" s="59"/>
      <c r="G35" s="59"/>
    </row>
    <row r="36" spans="1:8" x14ac:dyDescent="0.3">
      <c r="A36" s="40" t="s">
        <v>59</v>
      </c>
      <c r="B36" t="s">
        <v>36</v>
      </c>
      <c r="C36" t="s">
        <v>81</v>
      </c>
      <c r="D36" t="s">
        <v>18</v>
      </c>
      <c r="E36" t="s">
        <v>18</v>
      </c>
      <c r="F36" s="59"/>
      <c r="G36" s="59"/>
    </row>
    <row r="37" spans="1:8" x14ac:dyDescent="0.3">
      <c r="A37" s="40" t="s">
        <v>70</v>
      </c>
      <c r="B37" t="s">
        <v>36</v>
      </c>
      <c r="C37" t="s">
        <v>82</v>
      </c>
      <c r="D37" t="s">
        <v>18</v>
      </c>
      <c r="E37" t="s">
        <v>18</v>
      </c>
      <c r="F37" s="59"/>
      <c r="G37" s="59"/>
    </row>
    <row r="38" spans="1:8" x14ac:dyDescent="0.3">
      <c r="A38" s="40" t="s">
        <v>72</v>
      </c>
      <c r="B38" t="s">
        <v>127</v>
      </c>
      <c r="C38" t="s">
        <v>81</v>
      </c>
      <c r="D38" t="s">
        <v>18</v>
      </c>
      <c r="E38" t="s">
        <v>18</v>
      </c>
      <c r="F38" s="59"/>
      <c r="G38" s="59"/>
    </row>
    <row r="39" spans="1:8" x14ac:dyDescent="0.3">
      <c r="A39" s="40" t="s">
        <v>74</v>
      </c>
      <c r="B39" t="s">
        <v>127</v>
      </c>
      <c r="C39" t="s">
        <v>82</v>
      </c>
      <c r="D39" t="s">
        <v>18</v>
      </c>
      <c r="E39" t="s">
        <v>18</v>
      </c>
      <c r="F39" s="59"/>
      <c r="G39" s="59"/>
    </row>
    <row r="40" spans="1:8" x14ac:dyDescent="0.3">
      <c r="A40" s="40" t="s">
        <v>106</v>
      </c>
      <c r="B40" t="s">
        <v>36</v>
      </c>
      <c r="C40" t="s">
        <v>81</v>
      </c>
      <c r="D40" t="s">
        <v>18</v>
      </c>
      <c r="E40" t="s">
        <v>18</v>
      </c>
      <c r="F40" s="59"/>
      <c r="G40" s="59"/>
    </row>
    <row r="41" spans="1:8" x14ac:dyDescent="0.3">
      <c r="A41" s="40" t="s">
        <v>105</v>
      </c>
      <c r="B41" t="s">
        <v>36</v>
      </c>
      <c r="C41" t="s">
        <v>82</v>
      </c>
      <c r="D41" t="s">
        <v>18</v>
      </c>
      <c r="E41" t="s">
        <v>18</v>
      </c>
      <c r="F41" s="59"/>
      <c r="G41" s="59"/>
    </row>
    <row r="42" spans="1:8" x14ac:dyDescent="0.3">
      <c r="A42" s="40" t="s">
        <v>60</v>
      </c>
      <c r="B42" t="s">
        <v>36</v>
      </c>
      <c r="C42" t="s">
        <v>81</v>
      </c>
      <c r="D42" t="s">
        <v>126</v>
      </c>
      <c r="E42" t="s">
        <v>110</v>
      </c>
      <c r="F42" s="59"/>
      <c r="G42" s="59"/>
    </row>
    <row r="43" spans="1:8" x14ac:dyDescent="0.3">
      <c r="A43" s="40" t="s">
        <v>71</v>
      </c>
      <c r="B43" t="s">
        <v>36</v>
      </c>
      <c r="C43" t="s">
        <v>82</v>
      </c>
      <c r="D43" t="s">
        <v>126</v>
      </c>
      <c r="E43" t="s">
        <v>110</v>
      </c>
      <c r="F43" s="59"/>
      <c r="G43" s="59"/>
    </row>
    <row r="44" spans="1:8" x14ac:dyDescent="0.3">
      <c r="A44" s="40" t="s">
        <v>73</v>
      </c>
      <c r="B44" t="s">
        <v>116</v>
      </c>
      <c r="C44" t="s">
        <v>81</v>
      </c>
      <c r="D44" t="s">
        <v>161</v>
      </c>
      <c r="E44" t="s">
        <v>162</v>
      </c>
      <c r="F44" s="59"/>
      <c r="G44" s="59"/>
      <c r="H44" s="39" t="s">
        <v>114</v>
      </c>
    </row>
    <row r="45" spans="1:8" x14ac:dyDescent="0.3">
      <c r="A45" s="40" t="s">
        <v>75</v>
      </c>
      <c r="B45" t="s">
        <v>116</v>
      </c>
      <c r="C45" t="s">
        <v>82</v>
      </c>
      <c r="D45" t="s">
        <v>161</v>
      </c>
      <c r="E45" t="s">
        <v>162</v>
      </c>
      <c r="F45" s="59"/>
      <c r="G45" s="59"/>
      <c r="H45" t="s">
        <v>114</v>
      </c>
    </row>
    <row r="46" spans="1:8" x14ac:dyDescent="0.3">
      <c r="A46" s="40" t="s">
        <v>61</v>
      </c>
      <c r="B46" t="s">
        <v>36</v>
      </c>
      <c r="C46" t="s">
        <v>81</v>
      </c>
      <c r="D46" t="s">
        <v>163</v>
      </c>
      <c r="E46" t="s">
        <v>164</v>
      </c>
      <c r="F46" s="59"/>
      <c r="G46" s="59"/>
    </row>
    <row r="47" spans="1:8" x14ac:dyDescent="0.3">
      <c r="A47" s="40" t="s">
        <v>38</v>
      </c>
      <c r="B47" t="s">
        <v>36</v>
      </c>
      <c r="C47" t="s">
        <v>82</v>
      </c>
      <c r="D47" t="s">
        <v>163</v>
      </c>
      <c r="E47" t="s">
        <v>164</v>
      </c>
      <c r="F47" s="59"/>
      <c r="G47" s="59"/>
    </row>
    <row r="48" spans="1:8" x14ac:dyDescent="0.3">
      <c r="A48" t="s">
        <v>178</v>
      </c>
      <c r="B48" t="s">
        <v>40</v>
      </c>
      <c r="C48" t="s">
        <v>82</v>
      </c>
      <c r="D48" t="s">
        <v>174</v>
      </c>
      <c r="E48" t="s">
        <v>175</v>
      </c>
      <c r="F48" s="59"/>
      <c r="G48" s="59"/>
    </row>
    <row r="49" spans="1:26" x14ac:dyDescent="0.3">
      <c r="A49" t="s">
        <v>177</v>
      </c>
      <c r="B49" t="s">
        <v>40</v>
      </c>
      <c r="C49" t="s">
        <v>81</v>
      </c>
      <c r="D49" t="s">
        <v>174</v>
      </c>
      <c r="E49" t="s">
        <v>175</v>
      </c>
      <c r="F49" s="59"/>
      <c r="G49" s="59"/>
    </row>
    <row r="50" spans="1:26" x14ac:dyDescent="0.3">
      <c r="A50" t="s">
        <v>176</v>
      </c>
      <c r="B50" t="s">
        <v>36</v>
      </c>
      <c r="C50" t="s">
        <v>82</v>
      </c>
      <c r="D50" t="s">
        <v>180</v>
      </c>
      <c r="E50" t="s">
        <v>212</v>
      </c>
      <c r="F50" s="59"/>
      <c r="G50" s="59"/>
    </row>
    <row r="51" spans="1:26" x14ac:dyDescent="0.3">
      <c r="A51" t="s">
        <v>179</v>
      </c>
      <c r="B51" t="s">
        <v>36</v>
      </c>
      <c r="C51" t="s">
        <v>81</v>
      </c>
      <c r="D51" t="s">
        <v>180</v>
      </c>
      <c r="E51" t="s">
        <v>212</v>
      </c>
      <c r="F51" s="59"/>
      <c r="G51" s="59"/>
    </row>
    <row r="52" spans="1:26" x14ac:dyDescent="0.3">
      <c r="A52" t="s">
        <v>181</v>
      </c>
      <c r="B52" t="s">
        <v>36</v>
      </c>
      <c r="C52" t="s">
        <v>82</v>
      </c>
      <c r="D52" t="s">
        <v>18</v>
      </c>
      <c r="E52" t="s">
        <v>18</v>
      </c>
      <c r="F52" s="59"/>
      <c r="G52" s="59"/>
    </row>
    <row r="53" spans="1:26" x14ac:dyDescent="0.3">
      <c r="A53" t="s">
        <v>182</v>
      </c>
      <c r="B53" t="s">
        <v>36</v>
      </c>
      <c r="C53" t="s">
        <v>81</v>
      </c>
      <c r="D53" t="s">
        <v>18</v>
      </c>
      <c r="E53" t="s">
        <v>18</v>
      </c>
      <c r="F53" s="59"/>
      <c r="G53" s="59"/>
    </row>
    <row r="54" spans="1:26" x14ac:dyDescent="0.3">
      <c r="A54" t="s">
        <v>184</v>
      </c>
      <c r="B54" t="s">
        <v>186</v>
      </c>
      <c r="C54" t="s">
        <v>82</v>
      </c>
      <c r="D54" t="s">
        <v>183</v>
      </c>
      <c r="E54" t="s">
        <v>187</v>
      </c>
      <c r="F54" s="59"/>
      <c r="G54" s="59"/>
      <c r="Y54" t="s">
        <v>119</v>
      </c>
      <c r="Z54" t="s">
        <v>154</v>
      </c>
    </row>
    <row r="55" spans="1:26" x14ac:dyDescent="0.3">
      <c r="A55" t="s">
        <v>185</v>
      </c>
      <c r="B55" t="s">
        <v>186</v>
      </c>
      <c r="C55" t="s">
        <v>81</v>
      </c>
      <c r="D55" t="s">
        <v>183</v>
      </c>
      <c r="E55" t="s">
        <v>187</v>
      </c>
      <c r="F55" s="59"/>
      <c r="G55" s="59"/>
      <c r="Y55" t="s">
        <v>120</v>
      </c>
      <c r="Z55" t="s">
        <v>109</v>
      </c>
    </row>
    <row r="56" spans="1:26" x14ac:dyDescent="0.3">
      <c r="A56" s="23" t="s">
        <v>198</v>
      </c>
      <c r="B56" t="s">
        <v>36</v>
      </c>
      <c r="C56" t="s">
        <v>82</v>
      </c>
      <c r="D56" t="s">
        <v>203</v>
      </c>
      <c r="E56" t="s">
        <v>202</v>
      </c>
      <c r="Y56" t="s">
        <v>121</v>
      </c>
      <c r="Z56" t="s">
        <v>156</v>
      </c>
    </row>
    <row r="57" spans="1:26" x14ac:dyDescent="0.3">
      <c r="A57" s="23" t="s">
        <v>200</v>
      </c>
      <c r="B57" t="s">
        <v>36</v>
      </c>
      <c r="C57" t="s">
        <v>81</v>
      </c>
      <c r="D57" t="s">
        <v>203</v>
      </c>
      <c r="E57" t="s">
        <v>202</v>
      </c>
      <c r="Y57" t="s">
        <v>122</v>
      </c>
      <c r="Z57" t="s">
        <v>157</v>
      </c>
    </row>
    <row r="58" spans="1:26" x14ac:dyDescent="0.3">
      <c r="A58" s="23" t="s">
        <v>199</v>
      </c>
      <c r="B58" t="s">
        <v>36</v>
      </c>
      <c r="C58" t="s">
        <v>82</v>
      </c>
      <c r="D58" t="s">
        <v>18</v>
      </c>
      <c r="E58" t="s">
        <v>18</v>
      </c>
      <c r="Y58" t="s">
        <v>123</v>
      </c>
      <c r="Z58" t="s">
        <v>158</v>
      </c>
    </row>
    <row r="59" spans="1:26" x14ac:dyDescent="0.3">
      <c r="A59" s="23" t="s">
        <v>201</v>
      </c>
      <c r="B59" t="s">
        <v>36</v>
      </c>
      <c r="C59" t="s">
        <v>81</v>
      </c>
      <c r="D59" t="s">
        <v>18</v>
      </c>
      <c r="E59" t="s">
        <v>18</v>
      </c>
      <c r="Y59" t="s">
        <v>124</v>
      </c>
      <c r="Z59" t="s">
        <v>115</v>
      </c>
    </row>
    <row r="60" spans="1:26" x14ac:dyDescent="0.3">
      <c r="A60" s="23"/>
      <c r="Y60" t="s">
        <v>125</v>
      </c>
      <c r="Z60" t="s">
        <v>159</v>
      </c>
    </row>
    <row r="61" spans="1:26" x14ac:dyDescent="0.3">
      <c r="Y61" t="s">
        <v>126</v>
      </c>
      <c r="Z61" t="s">
        <v>110</v>
      </c>
    </row>
    <row r="62" spans="1:26" x14ac:dyDescent="0.3">
      <c r="Y62" t="s">
        <v>160</v>
      </c>
      <c r="Z62" t="s">
        <v>155</v>
      </c>
    </row>
    <row r="63" spans="1:26" x14ac:dyDescent="0.3">
      <c r="Y63" t="s">
        <v>161</v>
      </c>
      <c r="Z63" t="s">
        <v>162</v>
      </c>
    </row>
    <row r="64" spans="1:26" x14ac:dyDescent="0.3">
      <c r="Y64" t="s">
        <v>163</v>
      </c>
      <c r="Z64" t="s">
        <v>164</v>
      </c>
    </row>
  </sheetData>
  <sortState xmlns:xlrd2="http://schemas.microsoft.com/office/spreadsheetml/2017/richdata2" ref="Y51:Z72">
    <sortCondition ref="Y51:Y72"/>
  </sortState>
  <phoneticPr fontId="11" type="noConversion"/>
  <hyperlinks>
    <hyperlink ref="H24" r:id="rId1" xr:uid="{C8A52488-2523-4078-91EC-2CB11BF8637A}"/>
    <hyperlink ref="H33" r:id="rId2" location="Welcome-credit" xr:uid="{0484A943-6E31-40F3-9E61-E7FCCF0ADB5C}"/>
    <hyperlink ref="H44" r:id="rId3" xr:uid="{38883650-0923-46C8-9743-347A8E358A55}"/>
  </hyperlinks>
  <pageMargins left="0.7" right="0.7" top="0.75" bottom="0.75" header="0.3" footer="0.3"/>
  <pageSetup paperSize="9" orientation="portrait" horizontalDpi="4294967293" verticalDpi="0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007A-A465-470F-BE7B-C259D37806CA}">
  <dimension ref="A1:B3"/>
  <sheetViews>
    <sheetView workbookViewId="0">
      <selection activeCell="B2" sqref="B2"/>
    </sheetView>
  </sheetViews>
  <sheetFormatPr defaultRowHeight="14.4" x14ac:dyDescent="0.3"/>
  <cols>
    <col min="1" max="1" width="19.44140625" bestFit="1" customWidth="1"/>
  </cols>
  <sheetData>
    <row r="1" spans="1:2" x14ac:dyDescent="0.3">
      <c r="A1" t="s">
        <v>3</v>
      </c>
      <c r="B1" s="30" t="s">
        <v>96</v>
      </c>
    </row>
    <row r="2" spans="1:2" x14ac:dyDescent="0.3">
      <c r="B2" s="30" t="s">
        <v>4</v>
      </c>
    </row>
    <row r="3" spans="1:2" x14ac:dyDescent="0.3">
      <c r="B3" s="30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Template</vt:lpstr>
      <vt:lpstr>Ranking October 2023</vt:lpstr>
      <vt:lpstr>Auckland</vt:lpstr>
      <vt:lpstr>Wellington</vt:lpstr>
      <vt:lpstr>Christchurch</vt:lpstr>
      <vt:lpstr>Dunedin</vt:lpstr>
      <vt:lpstr>Hamilton</vt:lpstr>
      <vt:lpstr>Plans terms &amp; discounts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Christopher Walsh</cp:lastModifiedBy>
  <dcterms:created xsi:type="dcterms:W3CDTF">2015-06-05T18:17:20Z</dcterms:created>
  <dcterms:modified xsi:type="dcterms:W3CDTF">2023-10-18T17:04:32Z</dcterms:modified>
</cp:coreProperties>
</file>