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__zz dg files\MH Australia\NZ bundle power and broadband\"/>
    </mc:Choice>
  </mc:AlternateContent>
  <xr:revisionPtr revIDLastSave="0" documentId="13_ncr:1_{51A589A8-0609-4F6D-9096-4CDF80797A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ce analysis" sheetId="7" r:id="rId1"/>
    <sheet name="bundle power" sheetId="9" r:id="rId2"/>
    <sheet name="bundle broadband" sheetId="8" r:id="rId3"/>
    <sheet name="standalone power" sheetId="5" r:id="rId4"/>
    <sheet name="standalone broadband" sheetId="6" r:id="rId5"/>
  </sheets>
  <definedNames>
    <definedName name="_xlnm._FilterDatabase" localSheetId="0" hidden="1">'Price analysis'!$A$2:$AB$176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7" l="1"/>
  <c r="X9" i="7"/>
  <c r="X14" i="7"/>
  <c r="X15" i="7"/>
  <c r="X25" i="7"/>
  <c r="X26" i="7"/>
  <c r="X27" i="7"/>
  <c r="X32" i="7"/>
  <c r="X33" i="7"/>
  <c r="X36" i="7"/>
  <c r="X37" i="7"/>
  <c r="X43" i="7"/>
  <c r="X44" i="7"/>
  <c r="X48" i="7"/>
  <c r="X49" i="7"/>
  <c r="X50" i="7"/>
  <c r="X51" i="7"/>
  <c r="X56" i="7"/>
  <c r="X57" i="7"/>
  <c r="X60" i="7"/>
  <c r="X61" i="7"/>
  <c r="X62" i="7"/>
  <c r="X71" i="7"/>
  <c r="X72" i="7"/>
  <c r="X74" i="7"/>
  <c r="X75" i="7"/>
  <c r="X84" i="7"/>
  <c r="X85" i="7"/>
  <c r="X86" i="7"/>
  <c r="X87" i="7"/>
  <c r="X92" i="7"/>
  <c r="X93" i="7"/>
  <c r="X98" i="7"/>
  <c r="X99" i="7"/>
  <c r="X108" i="7"/>
  <c r="X109" i="7"/>
  <c r="X110" i="7"/>
  <c r="X111" i="7"/>
  <c r="X116" i="7"/>
  <c r="X117" i="7"/>
  <c r="X120" i="7"/>
  <c r="X121" i="7"/>
  <c r="X127" i="7"/>
  <c r="X128" i="7"/>
  <c r="X132" i="7"/>
  <c r="X133" i="7"/>
  <c r="X134" i="7"/>
  <c r="X135" i="7"/>
  <c r="X140" i="7"/>
  <c r="X141" i="7"/>
  <c r="X144" i="7"/>
  <c r="X146" i="7"/>
  <c r="X153" i="7"/>
  <c r="X155" i="7"/>
  <c r="X156" i="7"/>
  <c r="X157" i="7"/>
  <c r="X158" i="7"/>
  <c r="X159" i="7"/>
  <c r="X163" i="7"/>
  <c r="X165" i="7"/>
  <c r="X168" i="7"/>
  <c r="X169" i="7"/>
  <c r="X170" i="7"/>
  <c r="X171" i="7"/>
  <c r="H5" i="6"/>
  <c r="H2" i="6"/>
  <c r="U4" i="7"/>
  <c r="V4" i="7"/>
  <c r="W4" i="7"/>
  <c r="U5" i="7"/>
  <c r="V5" i="7"/>
  <c r="W5" i="7"/>
  <c r="U6" i="7"/>
  <c r="V6" i="7"/>
  <c r="W6" i="7"/>
  <c r="U7" i="7"/>
  <c r="V7" i="7"/>
  <c r="W7" i="7"/>
  <c r="U8" i="7"/>
  <c r="V8" i="7"/>
  <c r="W8" i="7"/>
  <c r="U9" i="7"/>
  <c r="V9" i="7"/>
  <c r="W9" i="7"/>
  <c r="U10" i="7"/>
  <c r="V10" i="7"/>
  <c r="W10" i="7"/>
  <c r="U11" i="7"/>
  <c r="V11" i="7"/>
  <c r="W11" i="7"/>
  <c r="U12" i="7"/>
  <c r="V12" i="7"/>
  <c r="W12" i="7"/>
  <c r="Y12" i="7"/>
  <c r="U13" i="7"/>
  <c r="V13" i="7"/>
  <c r="W13" i="7"/>
  <c r="U14" i="7"/>
  <c r="V14" i="7"/>
  <c r="W14" i="7"/>
  <c r="U15" i="7"/>
  <c r="V15" i="7"/>
  <c r="W15" i="7"/>
  <c r="Y15" i="7"/>
  <c r="U16" i="7"/>
  <c r="V16" i="7"/>
  <c r="W16" i="7"/>
  <c r="U17" i="7"/>
  <c r="V17" i="7"/>
  <c r="W17" i="7"/>
  <c r="U18" i="7"/>
  <c r="V18" i="7"/>
  <c r="W18" i="7"/>
  <c r="Y18" i="7"/>
  <c r="U19" i="7"/>
  <c r="V19" i="7"/>
  <c r="W19" i="7"/>
  <c r="U20" i="7"/>
  <c r="V20" i="7"/>
  <c r="W20" i="7"/>
  <c r="U21" i="7"/>
  <c r="V21" i="7"/>
  <c r="W21" i="7"/>
  <c r="Y21" i="7"/>
  <c r="U22" i="7"/>
  <c r="V22" i="7"/>
  <c r="W22" i="7"/>
  <c r="U23" i="7"/>
  <c r="V23" i="7"/>
  <c r="W23" i="7"/>
  <c r="U24" i="7"/>
  <c r="V24" i="7"/>
  <c r="W24" i="7"/>
  <c r="U25" i="7"/>
  <c r="V25" i="7"/>
  <c r="W25" i="7"/>
  <c r="U26" i="7"/>
  <c r="V26" i="7"/>
  <c r="W26" i="7"/>
  <c r="U27" i="7"/>
  <c r="V27" i="7"/>
  <c r="W27" i="7"/>
  <c r="U28" i="7"/>
  <c r="V28" i="7"/>
  <c r="W28" i="7"/>
  <c r="U29" i="7"/>
  <c r="V29" i="7"/>
  <c r="W29" i="7"/>
  <c r="U30" i="7"/>
  <c r="V30" i="7"/>
  <c r="W30" i="7"/>
  <c r="Y30" i="7"/>
  <c r="U31" i="7"/>
  <c r="V31" i="7"/>
  <c r="W31" i="7"/>
  <c r="U32" i="7"/>
  <c r="V32" i="7"/>
  <c r="W32" i="7"/>
  <c r="U33" i="7"/>
  <c r="V33" i="7"/>
  <c r="W33" i="7"/>
  <c r="U34" i="7"/>
  <c r="V34" i="7"/>
  <c r="W34" i="7"/>
  <c r="U35" i="7"/>
  <c r="V35" i="7"/>
  <c r="W35" i="7"/>
  <c r="U36" i="7"/>
  <c r="V36" i="7"/>
  <c r="W36" i="7"/>
  <c r="Y36" i="7"/>
  <c r="U37" i="7"/>
  <c r="V37" i="7"/>
  <c r="W37" i="7"/>
  <c r="U38" i="7"/>
  <c r="V38" i="7"/>
  <c r="W38" i="7"/>
  <c r="U39" i="7"/>
  <c r="V39" i="7"/>
  <c r="W39" i="7"/>
  <c r="Y39" i="7"/>
  <c r="U40" i="7"/>
  <c r="V40" i="7"/>
  <c r="W40" i="7"/>
  <c r="U41" i="7"/>
  <c r="V41" i="7"/>
  <c r="W41" i="7"/>
  <c r="U42" i="7"/>
  <c r="V42" i="7"/>
  <c r="W42" i="7"/>
  <c r="Y42" i="7"/>
  <c r="U43" i="7"/>
  <c r="V43" i="7"/>
  <c r="W43" i="7"/>
  <c r="U44" i="7"/>
  <c r="V44" i="7"/>
  <c r="W44" i="7"/>
  <c r="U45" i="7"/>
  <c r="V45" i="7"/>
  <c r="W45" i="7"/>
  <c r="U46" i="7"/>
  <c r="V46" i="7"/>
  <c r="W46" i="7"/>
  <c r="U47" i="7"/>
  <c r="V47" i="7"/>
  <c r="W47" i="7"/>
  <c r="U48" i="7"/>
  <c r="V48" i="7"/>
  <c r="W48" i="7"/>
  <c r="U49" i="7"/>
  <c r="V49" i="7"/>
  <c r="W49" i="7"/>
  <c r="U50" i="7"/>
  <c r="V50" i="7"/>
  <c r="W50" i="7"/>
  <c r="U51" i="7"/>
  <c r="V51" i="7"/>
  <c r="W51" i="7"/>
  <c r="U52" i="7"/>
  <c r="V52" i="7"/>
  <c r="W52" i="7"/>
  <c r="U53" i="7"/>
  <c r="V53" i="7"/>
  <c r="W53" i="7"/>
  <c r="U54" i="7"/>
  <c r="V54" i="7"/>
  <c r="W54" i="7"/>
  <c r="Y54" i="7"/>
  <c r="U55" i="7"/>
  <c r="V55" i="7"/>
  <c r="W55" i="7"/>
  <c r="U56" i="7"/>
  <c r="V56" i="7"/>
  <c r="W56" i="7"/>
  <c r="U57" i="7"/>
  <c r="V57" i="7"/>
  <c r="W57" i="7"/>
  <c r="Y57" i="7"/>
  <c r="U58" i="7"/>
  <c r="V58" i="7"/>
  <c r="W58" i="7"/>
  <c r="U59" i="7"/>
  <c r="V59" i="7"/>
  <c r="W59" i="7"/>
  <c r="U60" i="7"/>
  <c r="V60" i="7"/>
  <c r="W60" i="7"/>
  <c r="Y60" i="7"/>
  <c r="U61" i="7"/>
  <c r="V61" i="7"/>
  <c r="W61" i="7"/>
  <c r="U62" i="7"/>
  <c r="V62" i="7"/>
  <c r="W62" i="7"/>
  <c r="U63" i="7"/>
  <c r="V63" i="7"/>
  <c r="W63" i="7"/>
  <c r="U64" i="7"/>
  <c r="V64" i="7"/>
  <c r="W64" i="7"/>
  <c r="U65" i="7"/>
  <c r="V65" i="7"/>
  <c r="W65" i="7"/>
  <c r="U66" i="7"/>
  <c r="V66" i="7"/>
  <c r="W66" i="7"/>
  <c r="Y66" i="7"/>
  <c r="U67" i="7"/>
  <c r="V67" i="7"/>
  <c r="W67" i="7"/>
  <c r="U68" i="7"/>
  <c r="V68" i="7"/>
  <c r="W68" i="7"/>
  <c r="U69" i="7"/>
  <c r="V69" i="7"/>
  <c r="W69" i="7"/>
  <c r="Y69" i="7"/>
  <c r="U70" i="7"/>
  <c r="V70" i="7"/>
  <c r="W70" i="7"/>
  <c r="U71" i="7"/>
  <c r="V71" i="7"/>
  <c r="W71" i="7"/>
  <c r="U72" i="7"/>
  <c r="V72" i="7"/>
  <c r="W72" i="7"/>
  <c r="Y72" i="7"/>
  <c r="U73" i="7"/>
  <c r="V73" i="7"/>
  <c r="W73" i="7"/>
  <c r="U74" i="7"/>
  <c r="V74" i="7"/>
  <c r="W74" i="7"/>
  <c r="U75" i="7"/>
  <c r="V75" i="7"/>
  <c r="W75" i="7"/>
  <c r="U76" i="7"/>
  <c r="V76" i="7"/>
  <c r="W76" i="7"/>
  <c r="U77" i="7"/>
  <c r="V77" i="7"/>
  <c r="W77" i="7"/>
  <c r="U78" i="7"/>
  <c r="V78" i="7"/>
  <c r="W78" i="7"/>
  <c r="Y78" i="7"/>
  <c r="U79" i="7"/>
  <c r="V79" i="7"/>
  <c r="W79" i="7"/>
  <c r="U80" i="7"/>
  <c r="V80" i="7"/>
  <c r="W80" i="7"/>
  <c r="U81" i="7"/>
  <c r="V81" i="7"/>
  <c r="W81" i="7"/>
  <c r="U82" i="7"/>
  <c r="V82" i="7"/>
  <c r="W82" i="7"/>
  <c r="U83" i="7"/>
  <c r="V83" i="7"/>
  <c r="W83" i="7"/>
  <c r="U84" i="7"/>
  <c r="V84" i="7"/>
  <c r="W84" i="7"/>
  <c r="Y84" i="7"/>
  <c r="U85" i="7"/>
  <c r="V85" i="7"/>
  <c r="W85" i="7"/>
  <c r="U86" i="7"/>
  <c r="V86" i="7"/>
  <c r="W86" i="7"/>
  <c r="U87" i="7"/>
  <c r="V87" i="7"/>
  <c r="W87" i="7"/>
  <c r="Y87" i="7"/>
  <c r="U88" i="7"/>
  <c r="V88" i="7"/>
  <c r="W88" i="7"/>
  <c r="U89" i="7"/>
  <c r="V89" i="7"/>
  <c r="W89" i="7"/>
  <c r="U90" i="7"/>
  <c r="V90" i="7"/>
  <c r="W90" i="7"/>
  <c r="U91" i="7"/>
  <c r="V91" i="7"/>
  <c r="W91" i="7"/>
  <c r="U92" i="7"/>
  <c r="V92" i="7"/>
  <c r="W92" i="7"/>
  <c r="U93" i="7"/>
  <c r="V93" i="7"/>
  <c r="W93" i="7"/>
  <c r="U94" i="7"/>
  <c r="V94" i="7"/>
  <c r="W94" i="7"/>
  <c r="U95" i="7"/>
  <c r="V95" i="7"/>
  <c r="W95" i="7"/>
  <c r="U96" i="7"/>
  <c r="V96" i="7"/>
  <c r="W96" i="7"/>
  <c r="U97" i="7"/>
  <c r="V97" i="7"/>
  <c r="W97" i="7"/>
  <c r="U98" i="7"/>
  <c r="V98" i="7"/>
  <c r="W98" i="7"/>
  <c r="U99" i="7"/>
  <c r="V99" i="7"/>
  <c r="W99" i="7"/>
  <c r="Y99" i="7"/>
  <c r="U100" i="7"/>
  <c r="V100" i="7"/>
  <c r="W100" i="7"/>
  <c r="U101" i="7"/>
  <c r="V101" i="7"/>
  <c r="W101" i="7"/>
  <c r="U102" i="7"/>
  <c r="V102" i="7"/>
  <c r="W102" i="7"/>
  <c r="Y102" i="7"/>
  <c r="U103" i="7"/>
  <c r="V103" i="7"/>
  <c r="W103" i="7"/>
  <c r="U104" i="7"/>
  <c r="V104" i="7"/>
  <c r="W104" i="7"/>
  <c r="U105" i="7"/>
  <c r="V105" i="7"/>
  <c r="W105" i="7"/>
  <c r="Y105" i="7"/>
  <c r="U106" i="7"/>
  <c r="V106" i="7"/>
  <c r="W106" i="7"/>
  <c r="U107" i="7"/>
  <c r="V107" i="7"/>
  <c r="W107" i="7"/>
  <c r="U108" i="7"/>
  <c r="V108" i="7"/>
  <c r="W108" i="7"/>
  <c r="Y108" i="7"/>
  <c r="U109" i="7"/>
  <c r="V109" i="7"/>
  <c r="W109" i="7"/>
  <c r="U110" i="7"/>
  <c r="V110" i="7"/>
  <c r="W110" i="7"/>
  <c r="U111" i="7"/>
  <c r="V111" i="7"/>
  <c r="W111" i="7"/>
  <c r="Y111" i="7"/>
  <c r="U112" i="7"/>
  <c r="V112" i="7"/>
  <c r="W112" i="7"/>
  <c r="U113" i="7"/>
  <c r="V113" i="7"/>
  <c r="W113" i="7"/>
  <c r="U114" i="7"/>
  <c r="V114" i="7"/>
  <c r="W114" i="7"/>
  <c r="Y114" i="7"/>
  <c r="U115" i="7"/>
  <c r="V115" i="7"/>
  <c r="W115" i="7"/>
  <c r="U116" i="7"/>
  <c r="V116" i="7"/>
  <c r="W116" i="7"/>
  <c r="U117" i="7"/>
  <c r="V117" i="7"/>
  <c r="W117" i="7"/>
  <c r="U118" i="7"/>
  <c r="V118" i="7"/>
  <c r="W118" i="7"/>
  <c r="U119" i="7"/>
  <c r="V119" i="7"/>
  <c r="W119" i="7"/>
  <c r="U120" i="7"/>
  <c r="V120" i="7"/>
  <c r="W120" i="7"/>
  <c r="Y120" i="7"/>
  <c r="U121" i="7"/>
  <c r="V121" i="7"/>
  <c r="W121" i="7"/>
  <c r="U122" i="7"/>
  <c r="V122" i="7"/>
  <c r="W122" i="7"/>
  <c r="U123" i="7"/>
  <c r="V123" i="7"/>
  <c r="W123" i="7"/>
  <c r="Y123" i="7"/>
  <c r="U124" i="7"/>
  <c r="V124" i="7"/>
  <c r="W124" i="7"/>
  <c r="U125" i="7"/>
  <c r="V125" i="7"/>
  <c r="W125" i="7"/>
  <c r="U126" i="7"/>
  <c r="V126" i="7"/>
  <c r="W126" i="7"/>
  <c r="Y126" i="7"/>
  <c r="U127" i="7"/>
  <c r="V127" i="7"/>
  <c r="W127" i="7"/>
  <c r="U128" i="7"/>
  <c r="V128" i="7"/>
  <c r="W128" i="7"/>
  <c r="U129" i="7"/>
  <c r="V129" i="7"/>
  <c r="W129" i="7"/>
  <c r="Y129" i="7"/>
  <c r="U130" i="7"/>
  <c r="V130" i="7"/>
  <c r="W130" i="7"/>
  <c r="U131" i="7"/>
  <c r="V131" i="7"/>
  <c r="W131" i="7"/>
  <c r="U132" i="7"/>
  <c r="V132" i="7"/>
  <c r="W132" i="7"/>
  <c r="U133" i="7"/>
  <c r="V133" i="7"/>
  <c r="W133" i="7"/>
  <c r="U134" i="7"/>
  <c r="V134" i="7"/>
  <c r="W134" i="7"/>
  <c r="U135" i="7"/>
  <c r="V135" i="7"/>
  <c r="W135" i="7"/>
  <c r="U136" i="7"/>
  <c r="V136" i="7"/>
  <c r="W136" i="7"/>
  <c r="U137" i="7"/>
  <c r="V137" i="7"/>
  <c r="W137" i="7"/>
  <c r="U138" i="7"/>
  <c r="V138" i="7"/>
  <c r="W138" i="7"/>
  <c r="Y138" i="7"/>
  <c r="U139" i="7"/>
  <c r="V139" i="7"/>
  <c r="W139" i="7"/>
  <c r="U140" i="7"/>
  <c r="V140" i="7"/>
  <c r="W140" i="7"/>
  <c r="U141" i="7"/>
  <c r="V141" i="7"/>
  <c r="W141" i="7"/>
  <c r="Y141" i="7"/>
  <c r="U142" i="7"/>
  <c r="V142" i="7"/>
  <c r="W142" i="7"/>
  <c r="U143" i="7"/>
  <c r="V143" i="7"/>
  <c r="W143" i="7"/>
  <c r="U144" i="7"/>
  <c r="V144" i="7"/>
  <c r="W144" i="7"/>
  <c r="Y144" i="7"/>
  <c r="U145" i="7"/>
  <c r="V145" i="7"/>
  <c r="W145" i="7"/>
  <c r="U146" i="7"/>
  <c r="V146" i="7"/>
  <c r="W146" i="7"/>
  <c r="U147" i="7"/>
  <c r="V147" i="7"/>
  <c r="W147" i="7"/>
  <c r="Y147" i="7"/>
  <c r="U148" i="7"/>
  <c r="V148" i="7"/>
  <c r="W148" i="7"/>
  <c r="U149" i="7"/>
  <c r="V149" i="7"/>
  <c r="W149" i="7"/>
  <c r="U150" i="7"/>
  <c r="V150" i="7"/>
  <c r="W150" i="7"/>
  <c r="Y150" i="7"/>
  <c r="U151" i="7"/>
  <c r="V151" i="7"/>
  <c r="W151" i="7"/>
  <c r="U152" i="7"/>
  <c r="V152" i="7"/>
  <c r="W152" i="7"/>
  <c r="U153" i="7"/>
  <c r="V153" i="7"/>
  <c r="W153" i="7"/>
  <c r="Y153" i="7"/>
  <c r="U154" i="7"/>
  <c r="V154" i="7"/>
  <c r="W154" i="7"/>
  <c r="U155" i="7"/>
  <c r="V155" i="7"/>
  <c r="W155" i="7"/>
  <c r="U156" i="7"/>
  <c r="V156" i="7"/>
  <c r="W156" i="7"/>
  <c r="Y156" i="7"/>
  <c r="U157" i="7"/>
  <c r="V157" i="7"/>
  <c r="W157" i="7"/>
  <c r="U158" i="7"/>
  <c r="V158" i="7"/>
  <c r="W158" i="7"/>
  <c r="U159" i="7"/>
  <c r="V159" i="7"/>
  <c r="W159" i="7"/>
  <c r="Y159" i="7"/>
  <c r="U160" i="7"/>
  <c r="V160" i="7"/>
  <c r="W160" i="7"/>
  <c r="U161" i="7"/>
  <c r="V161" i="7"/>
  <c r="W161" i="7"/>
  <c r="U162" i="7"/>
  <c r="V162" i="7"/>
  <c r="W162" i="7"/>
  <c r="Y162" i="7"/>
  <c r="U163" i="7"/>
  <c r="V163" i="7"/>
  <c r="W163" i="7"/>
  <c r="U164" i="7"/>
  <c r="V164" i="7"/>
  <c r="W164" i="7"/>
  <c r="U165" i="7"/>
  <c r="V165" i="7"/>
  <c r="W165" i="7"/>
  <c r="Y165" i="7"/>
  <c r="U166" i="7"/>
  <c r="V166" i="7"/>
  <c r="W166" i="7"/>
  <c r="U167" i="7"/>
  <c r="V167" i="7"/>
  <c r="U168" i="7"/>
  <c r="V168" i="7"/>
  <c r="U169" i="7"/>
  <c r="V169" i="7"/>
  <c r="U170" i="7"/>
  <c r="V170" i="7"/>
  <c r="U171" i="7"/>
  <c r="V171" i="7"/>
  <c r="U172" i="7"/>
  <c r="V172" i="7"/>
  <c r="U173" i="7"/>
  <c r="V173" i="7"/>
  <c r="U174" i="7"/>
  <c r="V174" i="7"/>
  <c r="U175" i="7"/>
  <c r="V175" i="7"/>
  <c r="W175" i="7"/>
  <c r="U176" i="7"/>
  <c r="V176" i="7"/>
  <c r="G3" i="6"/>
  <c r="H3" i="6" s="1"/>
  <c r="G4" i="6"/>
  <c r="X34" i="7" s="1"/>
  <c r="G5" i="6"/>
  <c r="G6" i="6"/>
  <c r="X173" i="7" s="1"/>
  <c r="G2" i="6"/>
  <c r="X73" i="7" s="1"/>
  <c r="D6" i="6"/>
  <c r="H6" i="6" s="1"/>
  <c r="V3" i="7"/>
  <c r="Y167" i="7" l="1"/>
  <c r="Y172" i="7"/>
  <c r="Y169" i="7"/>
  <c r="Y174" i="7"/>
  <c r="Y168" i="7"/>
  <c r="Y175" i="7"/>
  <c r="Y171" i="7"/>
  <c r="Y151" i="7"/>
  <c r="Y136" i="7"/>
  <c r="Y145" i="7"/>
  <c r="Y154" i="7"/>
  <c r="Y166" i="7"/>
  <c r="Y7" i="7"/>
  <c r="Y10" i="7"/>
  <c r="Y13" i="7"/>
  <c r="Y25" i="7"/>
  <c r="Y31" i="7"/>
  <c r="Y40" i="7"/>
  <c r="Y49" i="7"/>
  <c r="Y52" i="7"/>
  <c r="Y55" i="7"/>
  <c r="Y67" i="7"/>
  <c r="Y73" i="7"/>
  <c r="Y82" i="7"/>
  <c r="Y91" i="7"/>
  <c r="Y94" i="7"/>
  <c r="Y97" i="7"/>
  <c r="Y109" i="7"/>
  <c r="Y115" i="7"/>
  <c r="Y124" i="7"/>
  <c r="Y133" i="7"/>
  <c r="Y139" i="7"/>
  <c r="Y157" i="7"/>
  <c r="Y3" i="7"/>
  <c r="Y11" i="7"/>
  <c r="Y17" i="7"/>
  <c r="Y26" i="7"/>
  <c r="Y35" i="7"/>
  <c r="Y38" i="7"/>
  <c r="Y41" i="7"/>
  <c r="Y53" i="7"/>
  <c r="Y59" i="7"/>
  <c r="Y68" i="7"/>
  <c r="Y77" i="7"/>
  <c r="Y80" i="7"/>
  <c r="Y83" i="7"/>
  <c r="Y95" i="7"/>
  <c r="Y101" i="7"/>
  <c r="Y110" i="7"/>
  <c r="Y119" i="7"/>
  <c r="Y122" i="7"/>
  <c r="Y125" i="7"/>
  <c r="Y137" i="7"/>
  <c r="Y143" i="7"/>
  <c r="Y149" i="7"/>
  <c r="Y152" i="7"/>
  <c r="Y161" i="7"/>
  <c r="Y164" i="7"/>
  <c r="Y19" i="7"/>
  <c r="Y37" i="7"/>
  <c r="Y61" i="7"/>
  <c r="Y79" i="7"/>
  <c r="Y103" i="7"/>
  <c r="Y121" i="7"/>
  <c r="Y5" i="7"/>
  <c r="Y23" i="7"/>
  <c r="Y47" i="7"/>
  <c r="Y65" i="7"/>
  <c r="Y89" i="7"/>
  <c r="Y107" i="7"/>
  <c r="Y131" i="7"/>
  <c r="W169" i="7"/>
  <c r="W176" i="7"/>
  <c r="W173" i="7"/>
  <c r="W170" i="7"/>
  <c r="W167" i="7"/>
  <c r="W174" i="7"/>
  <c r="W171" i="7"/>
  <c r="X40" i="7"/>
  <c r="X52" i="7"/>
  <c r="X124" i="7"/>
  <c r="X136" i="7"/>
  <c r="X7" i="7"/>
  <c r="X67" i="7"/>
  <c r="X91" i="7"/>
  <c r="X115" i="7"/>
  <c r="X151" i="7"/>
  <c r="X164" i="7"/>
  <c r="X69" i="7"/>
  <c r="X17" i="7"/>
  <c r="X41" i="7"/>
  <c r="X53" i="7"/>
  <c r="X77" i="7"/>
  <c r="X101" i="7"/>
  <c r="X125" i="7"/>
  <c r="X137" i="7"/>
  <c r="X149" i="7"/>
  <c r="X161" i="7"/>
  <c r="X55" i="7"/>
  <c r="X139" i="7"/>
  <c r="X68" i="7"/>
  <c r="X152" i="7"/>
  <c r="X21" i="7"/>
  <c r="X105" i="7"/>
  <c r="X24" i="7"/>
  <c r="X54" i="7"/>
  <c r="X66" i="7"/>
  <c r="X138" i="7"/>
  <c r="X162" i="7"/>
  <c r="X31" i="7"/>
  <c r="X80" i="7"/>
  <c r="X45" i="7"/>
  <c r="X129" i="7"/>
  <c r="X12" i="7"/>
  <c r="X81" i="7"/>
  <c r="X3" i="7"/>
  <c r="X10" i="7"/>
  <c r="X82" i="7"/>
  <c r="X94" i="7"/>
  <c r="X154" i="7"/>
  <c r="X166" i="7"/>
  <c r="X11" i="7"/>
  <c r="X35" i="7"/>
  <c r="X59" i="7"/>
  <c r="X83" i="7"/>
  <c r="X95" i="7"/>
  <c r="X119" i="7"/>
  <c r="X143" i="7"/>
  <c r="Y96" i="7"/>
  <c r="Y24" i="7"/>
  <c r="Y130" i="7"/>
  <c r="Y142" i="7"/>
  <c r="Y160" i="7"/>
  <c r="Y163" i="7"/>
  <c r="Y127" i="7"/>
  <c r="Y4" i="7"/>
  <c r="Y16" i="7"/>
  <c r="Y22" i="7"/>
  <c r="Y28" i="7"/>
  <c r="Y43" i="7"/>
  <c r="Y46" i="7"/>
  <c r="Y58" i="7"/>
  <c r="Y64" i="7"/>
  <c r="Y70" i="7"/>
  <c r="Y85" i="7"/>
  <c r="Y88" i="7"/>
  <c r="Y100" i="7"/>
  <c r="Y106" i="7"/>
  <c r="Y112" i="7"/>
  <c r="Y148" i="7"/>
  <c r="Y8" i="7"/>
  <c r="Y14" i="7"/>
  <c r="Y29" i="7"/>
  <c r="Y32" i="7"/>
  <c r="Y44" i="7"/>
  <c r="Y50" i="7"/>
  <c r="Y56" i="7"/>
  <c r="Y71" i="7"/>
  <c r="Y74" i="7"/>
  <c r="Y86" i="7"/>
  <c r="Y92" i="7"/>
  <c r="Y98" i="7"/>
  <c r="Y113" i="7"/>
  <c r="Y116" i="7"/>
  <c r="Y128" i="7"/>
  <c r="Y134" i="7"/>
  <c r="Y140" i="7"/>
  <c r="Y146" i="7"/>
  <c r="Y155" i="7"/>
  <c r="Y158" i="7"/>
  <c r="Y33" i="7"/>
  <c r="Y75" i="7"/>
  <c r="X147" i="7"/>
  <c r="X123" i="7"/>
  <c r="X97" i="7"/>
  <c r="X13" i="7"/>
  <c r="Y51" i="7"/>
  <c r="W168" i="7"/>
  <c r="Y135" i="7"/>
  <c r="Y117" i="7"/>
  <c r="Y81" i="7"/>
  <c r="Y63" i="7"/>
  <c r="Y45" i="7"/>
  <c r="Y27" i="7"/>
  <c r="Y9" i="7"/>
  <c r="X122" i="7"/>
  <c r="X96" i="7"/>
  <c r="X63" i="7"/>
  <c r="X39" i="7"/>
  <c r="Y93" i="7"/>
  <c r="W172" i="7"/>
  <c r="X145" i="7"/>
  <c r="X38" i="7"/>
  <c r="H4" i="6"/>
  <c r="X167" i="7"/>
  <c r="X131" i="7"/>
  <c r="X107" i="7"/>
  <c r="X47" i="7"/>
  <c r="X23" i="7"/>
  <c r="I5" i="6"/>
  <c r="X142" i="7"/>
  <c r="X130" i="7"/>
  <c r="X118" i="7"/>
  <c r="X106" i="7"/>
  <c r="X70" i="7"/>
  <c r="X58" i="7"/>
  <c r="X46" i="7"/>
  <c r="X22" i="7"/>
  <c r="I4" i="6"/>
  <c r="I3" i="6"/>
  <c r="X176" i="7"/>
  <c r="X175" i="7"/>
  <c r="X79" i="7"/>
  <c r="X174" i="7"/>
  <c r="X150" i="7"/>
  <c r="X126" i="7"/>
  <c r="X114" i="7"/>
  <c r="X102" i="7"/>
  <c r="X90" i="7"/>
  <c r="X78" i="7"/>
  <c r="X42" i="7"/>
  <c r="X30" i="7"/>
  <c r="X18" i="7"/>
  <c r="X6" i="7"/>
  <c r="X104" i="7"/>
  <c r="X20" i="7"/>
  <c r="X103" i="7"/>
  <c r="X19" i="7"/>
  <c r="X113" i="7"/>
  <c r="X89" i="7"/>
  <c r="X65" i="7"/>
  <c r="X29" i="7"/>
  <c r="X5" i="7"/>
  <c r="I6" i="6"/>
  <c r="X172" i="7"/>
  <c r="X160" i="7"/>
  <c r="X148" i="7"/>
  <c r="X112" i="7"/>
  <c r="X100" i="7"/>
  <c r="X88" i="7"/>
  <c r="X76" i="7"/>
  <c r="X64" i="7"/>
  <c r="X28" i="7"/>
  <c r="X16" i="7"/>
  <c r="X4" i="7"/>
  <c r="Y176" i="7"/>
  <c r="Y173" i="7"/>
  <c r="Y170" i="7"/>
  <c r="Y118" i="7" l="1"/>
  <c r="Y34" i="7"/>
  <c r="Y76" i="7"/>
  <c r="Y20" i="7"/>
  <c r="Y62" i="7"/>
  <c r="Y104" i="7"/>
  <c r="Y90" i="7"/>
  <c r="Y48" i="7"/>
  <c r="Y6" i="7"/>
  <c r="Y132" i="7"/>
  <c r="I2" i="6" l="1"/>
  <c r="F176" i="7" l="1"/>
  <c r="G176" i="7" s="1"/>
  <c r="AF176" i="7" s="1"/>
  <c r="F175" i="7"/>
  <c r="G175" i="7" s="1"/>
  <c r="AF175" i="7" s="1"/>
  <c r="F174" i="7"/>
  <c r="G174" i="7" s="1"/>
  <c r="AF174" i="7" s="1"/>
  <c r="F173" i="7"/>
  <c r="G173" i="7" s="1"/>
  <c r="AF173" i="7" s="1"/>
  <c r="F172" i="7"/>
  <c r="G172" i="7" s="1"/>
  <c r="AF172" i="7" s="1"/>
  <c r="F171" i="7"/>
  <c r="H171" i="7" s="1"/>
  <c r="F170" i="7"/>
  <c r="G170" i="7" s="1"/>
  <c r="AF170" i="7" s="1"/>
  <c r="F169" i="7"/>
  <c r="I169" i="7" s="1"/>
  <c r="N167" i="7"/>
  <c r="O167" i="7" s="1"/>
  <c r="R167" i="7"/>
  <c r="S167" i="7" s="1"/>
  <c r="AH167" i="7" s="1"/>
  <c r="AI167" i="7"/>
  <c r="AD167" i="7"/>
  <c r="AE167" i="7"/>
  <c r="N168" i="7"/>
  <c r="O168" i="7" s="1"/>
  <c r="R168" i="7"/>
  <c r="S168" i="7" s="1"/>
  <c r="AH168" i="7" s="1"/>
  <c r="AI168" i="7"/>
  <c r="AD168" i="7"/>
  <c r="AE168" i="7"/>
  <c r="N169" i="7"/>
  <c r="O169" i="7" s="1"/>
  <c r="R169" i="7"/>
  <c r="S169" i="7" s="1"/>
  <c r="AH169" i="7" s="1"/>
  <c r="AI169" i="7"/>
  <c r="AD169" i="7"/>
  <c r="AE169" i="7"/>
  <c r="N170" i="7"/>
  <c r="O170" i="7" s="1"/>
  <c r="R170" i="7"/>
  <c r="S170" i="7" s="1"/>
  <c r="AH170" i="7" s="1"/>
  <c r="AI170" i="7"/>
  <c r="AD170" i="7"/>
  <c r="AE170" i="7"/>
  <c r="N171" i="7"/>
  <c r="O171" i="7" s="1"/>
  <c r="R171" i="7"/>
  <c r="S171" i="7" s="1"/>
  <c r="AH171" i="7" s="1"/>
  <c r="AI171" i="7"/>
  <c r="AD171" i="7"/>
  <c r="AE171" i="7"/>
  <c r="N172" i="7"/>
  <c r="O172" i="7" s="1"/>
  <c r="R172" i="7"/>
  <c r="S172" i="7" s="1"/>
  <c r="AH172" i="7" s="1"/>
  <c r="AI172" i="7"/>
  <c r="AD172" i="7"/>
  <c r="AE172" i="7"/>
  <c r="N173" i="7"/>
  <c r="O173" i="7" s="1"/>
  <c r="R173" i="7"/>
  <c r="S173" i="7" s="1"/>
  <c r="AH173" i="7" s="1"/>
  <c r="AI173" i="7"/>
  <c r="AD173" i="7"/>
  <c r="AE173" i="7"/>
  <c r="N174" i="7"/>
  <c r="O174" i="7" s="1"/>
  <c r="R174" i="7"/>
  <c r="S174" i="7" s="1"/>
  <c r="AH174" i="7" s="1"/>
  <c r="AI174" i="7"/>
  <c r="AD174" i="7"/>
  <c r="AE174" i="7"/>
  <c r="N175" i="7"/>
  <c r="O175" i="7" s="1"/>
  <c r="R175" i="7"/>
  <c r="S175" i="7" s="1"/>
  <c r="AH175" i="7" s="1"/>
  <c r="AI175" i="7"/>
  <c r="AD175" i="7"/>
  <c r="AE175" i="7"/>
  <c r="N176" i="7"/>
  <c r="O176" i="7" s="1"/>
  <c r="R176" i="7"/>
  <c r="S176" i="7" s="1"/>
  <c r="AH176" i="7" s="1"/>
  <c r="AI176" i="7"/>
  <c r="AD176" i="7"/>
  <c r="AE176" i="7"/>
  <c r="F167" i="7"/>
  <c r="G167" i="7" s="1"/>
  <c r="AF167" i="7" s="1"/>
  <c r="F168" i="7"/>
  <c r="G168" i="7" s="1"/>
  <c r="AF168" i="7" s="1"/>
  <c r="M176" i="7" l="1"/>
  <c r="L176" i="7"/>
  <c r="K176" i="7"/>
  <c r="J176" i="7"/>
  <c r="I176" i="7"/>
  <c r="J174" i="7"/>
  <c r="I174" i="7"/>
  <c r="M172" i="7"/>
  <c r="L172" i="7"/>
  <c r="K172" i="7"/>
  <c r="M174" i="7"/>
  <c r="J172" i="7"/>
  <c r="L174" i="7"/>
  <c r="I172" i="7"/>
  <c r="K174" i="7"/>
  <c r="M168" i="7"/>
  <c r="L168" i="7"/>
  <c r="L170" i="7"/>
  <c r="K170" i="7"/>
  <c r="G171" i="7"/>
  <c r="AF171" i="7" s="1"/>
  <c r="J170" i="7"/>
  <c r="K168" i="7"/>
  <c r="I170" i="7"/>
  <c r="J168" i="7"/>
  <c r="I168" i="7"/>
  <c r="H169" i="7"/>
  <c r="H168" i="7"/>
  <c r="M167" i="7"/>
  <c r="G169" i="7"/>
  <c r="AF169" i="7" s="1"/>
  <c r="L167" i="7"/>
  <c r="K167" i="7"/>
  <c r="J167" i="7"/>
  <c r="I167" i="7"/>
  <c r="H167" i="7"/>
  <c r="M170" i="7"/>
  <c r="H176" i="7"/>
  <c r="M175" i="7"/>
  <c r="L175" i="7"/>
  <c r="K175" i="7"/>
  <c r="J175" i="7"/>
  <c r="I175" i="7"/>
  <c r="H175" i="7"/>
  <c r="H174" i="7"/>
  <c r="M173" i="7"/>
  <c r="L173" i="7"/>
  <c r="K173" i="7"/>
  <c r="J173" i="7"/>
  <c r="I173" i="7"/>
  <c r="H173" i="7"/>
  <c r="H172" i="7"/>
  <c r="M171" i="7"/>
  <c r="L171" i="7"/>
  <c r="K171" i="7"/>
  <c r="J171" i="7"/>
  <c r="I171" i="7"/>
  <c r="H170" i="7"/>
  <c r="M169" i="7"/>
  <c r="L169" i="7"/>
  <c r="K169" i="7"/>
  <c r="J169" i="7"/>
  <c r="T176" i="7"/>
  <c r="T174" i="7"/>
  <c r="T172" i="7"/>
  <c r="T170" i="7"/>
  <c r="T168" i="7"/>
  <c r="P175" i="7"/>
  <c r="P173" i="7"/>
  <c r="P171" i="7"/>
  <c r="P169" i="7"/>
  <c r="P167" i="7"/>
  <c r="P176" i="7"/>
  <c r="P174" i="7"/>
  <c r="P172" i="7"/>
  <c r="P170" i="7"/>
  <c r="P168" i="7"/>
  <c r="T175" i="7"/>
  <c r="T173" i="7"/>
  <c r="T171" i="7"/>
  <c r="T169" i="7"/>
  <c r="T167" i="7"/>
  <c r="Q176" i="7" l="1"/>
  <c r="AG176" i="7" s="1"/>
  <c r="Q172" i="7"/>
  <c r="AG172" i="7" s="1"/>
  <c r="Z167" i="7"/>
  <c r="AJ167" i="7" s="1"/>
  <c r="Z172" i="7"/>
  <c r="Z169" i="7"/>
  <c r="AJ169" i="7" s="1"/>
  <c r="Z175" i="7"/>
  <c r="AJ175" i="7" s="1"/>
  <c r="Z176" i="7"/>
  <c r="AJ176" i="7" s="1"/>
  <c r="Z171" i="7"/>
  <c r="AJ171" i="7" s="1"/>
  <c r="Z168" i="7"/>
  <c r="AJ168" i="7" s="1"/>
  <c r="Z174" i="7"/>
  <c r="AJ174" i="7" s="1"/>
  <c r="Z170" i="7"/>
  <c r="AJ170" i="7" s="1"/>
  <c r="Z173" i="7"/>
  <c r="AJ173" i="7" s="1"/>
  <c r="Q174" i="7"/>
  <c r="AG174" i="7" s="1"/>
  <c r="Q168" i="7"/>
  <c r="Q170" i="7"/>
  <c r="Q167" i="7"/>
  <c r="AG167" i="7" s="1"/>
  <c r="Q169" i="7"/>
  <c r="AG169" i="7" s="1"/>
  <c r="Q171" i="7"/>
  <c r="AG171" i="7" s="1"/>
  <c r="Q175" i="7"/>
  <c r="AG175" i="7" s="1"/>
  <c r="Q173" i="7"/>
  <c r="AG173" i="7" s="1"/>
  <c r="AJ172" i="7" l="1"/>
  <c r="AA172" i="7"/>
  <c r="AK172" i="7" s="1"/>
  <c r="AA170" i="7"/>
  <c r="AB170" i="7" s="1"/>
  <c r="AL170" i="7" s="1"/>
  <c r="AA168" i="7"/>
  <c r="AB168" i="7" s="1"/>
  <c r="AL168" i="7" s="1"/>
  <c r="AA174" i="7"/>
  <c r="AK174" i="7" s="1"/>
  <c r="AA176" i="7"/>
  <c r="AB176" i="7" s="1"/>
  <c r="AL176" i="7" s="1"/>
  <c r="AG168" i="7"/>
  <c r="AA175" i="7"/>
  <c r="AK175" i="7" s="1"/>
  <c r="AA173" i="7"/>
  <c r="AK173" i="7" s="1"/>
  <c r="AA167" i="7"/>
  <c r="AB167" i="7" s="1"/>
  <c r="AL167" i="7" s="1"/>
  <c r="AG170" i="7"/>
  <c r="AA171" i="7"/>
  <c r="AK171" i="7" s="1"/>
  <c r="AA169" i="7"/>
  <c r="AK169" i="7" s="1"/>
  <c r="AB172" i="7"/>
  <c r="AL172" i="7" s="1"/>
  <c r="K18" i="8"/>
  <c r="L18" i="8" s="1"/>
  <c r="I18" i="8"/>
  <c r="H18" i="8"/>
  <c r="A18" i="8"/>
  <c r="N153" i="7"/>
  <c r="O153" i="7" s="1"/>
  <c r="R153" i="7"/>
  <c r="S153" i="7" s="1"/>
  <c r="AH153" i="7" s="1"/>
  <c r="AI153" i="7"/>
  <c r="AD153" i="7"/>
  <c r="AE153" i="7"/>
  <c r="N154" i="7"/>
  <c r="O154" i="7" s="1"/>
  <c r="R154" i="7"/>
  <c r="S154" i="7" s="1"/>
  <c r="AH154" i="7" s="1"/>
  <c r="AI154" i="7"/>
  <c r="AD154" i="7"/>
  <c r="AE154" i="7"/>
  <c r="N155" i="7"/>
  <c r="O155" i="7" s="1"/>
  <c r="R155" i="7"/>
  <c r="S155" i="7" s="1"/>
  <c r="AH155" i="7" s="1"/>
  <c r="AI155" i="7"/>
  <c r="AD155" i="7"/>
  <c r="AE155" i="7"/>
  <c r="N156" i="7"/>
  <c r="O156" i="7" s="1"/>
  <c r="R156" i="7"/>
  <c r="S156" i="7" s="1"/>
  <c r="AH156" i="7" s="1"/>
  <c r="AI156" i="7"/>
  <c r="AD156" i="7"/>
  <c r="AE156" i="7"/>
  <c r="N157" i="7"/>
  <c r="O157" i="7" s="1"/>
  <c r="R157" i="7"/>
  <c r="S157" i="7" s="1"/>
  <c r="AH157" i="7" s="1"/>
  <c r="AI157" i="7"/>
  <c r="AD157" i="7"/>
  <c r="AE157" i="7"/>
  <c r="N158" i="7"/>
  <c r="P158" i="7" s="1"/>
  <c r="R158" i="7"/>
  <c r="S158" i="7" s="1"/>
  <c r="AH158" i="7" s="1"/>
  <c r="AI158" i="7"/>
  <c r="AD158" i="7"/>
  <c r="AE158" i="7"/>
  <c r="N159" i="7"/>
  <c r="O159" i="7" s="1"/>
  <c r="R159" i="7"/>
  <c r="S159" i="7" s="1"/>
  <c r="AH159" i="7" s="1"/>
  <c r="AI159" i="7"/>
  <c r="AD159" i="7"/>
  <c r="AE159" i="7"/>
  <c r="N160" i="7"/>
  <c r="P160" i="7" s="1"/>
  <c r="R160" i="7"/>
  <c r="S160" i="7" s="1"/>
  <c r="AH160" i="7" s="1"/>
  <c r="AI160" i="7"/>
  <c r="AD160" i="7"/>
  <c r="AE160" i="7"/>
  <c r="N161" i="7"/>
  <c r="O161" i="7" s="1"/>
  <c r="R161" i="7"/>
  <c r="S161" i="7" s="1"/>
  <c r="AH161" i="7" s="1"/>
  <c r="AI161" i="7"/>
  <c r="AD161" i="7"/>
  <c r="AE161" i="7"/>
  <c r="N162" i="7"/>
  <c r="O162" i="7" s="1"/>
  <c r="R162" i="7"/>
  <c r="T162" i="7" s="1"/>
  <c r="AI162" i="7"/>
  <c r="AD162" i="7"/>
  <c r="AE162" i="7"/>
  <c r="N163" i="7"/>
  <c r="O163" i="7" s="1"/>
  <c r="R163" i="7"/>
  <c r="S163" i="7" s="1"/>
  <c r="AH163" i="7" s="1"/>
  <c r="AI163" i="7"/>
  <c r="AD163" i="7"/>
  <c r="AE163" i="7"/>
  <c r="N164" i="7"/>
  <c r="P164" i="7" s="1"/>
  <c r="R164" i="7"/>
  <c r="T164" i="7" s="1"/>
  <c r="AI164" i="7"/>
  <c r="AD164" i="7"/>
  <c r="AE164" i="7"/>
  <c r="N165" i="7"/>
  <c r="P165" i="7" s="1"/>
  <c r="R165" i="7"/>
  <c r="S165" i="7" s="1"/>
  <c r="AH165" i="7" s="1"/>
  <c r="AI165" i="7"/>
  <c r="AD165" i="7"/>
  <c r="AE165" i="7"/>
  <c r="N166" i="7"/>
  <c r="O166" i="7" s="1"/>
  <c r="R166" i="7"/>
  <c r="S166" i="7" s="1"/>
  <c r="AH166" i="7" s="1"/>
  <c r="AI166" i="7"/>
  <c r="AD166" i="7"/>
  <c r="AE166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0" i="7"/>
  <c r="F149" i="7"/>
  <c r="F148" i="7"/>
  <c r="F147" i="7"/>
  <c r="F146" i="7"/>
  <c r="F145" i="7"/>
  <c r="F151" i="7"/>
  <c r="I17" i="8"/>
  <c r="K17" i="8"/>
  <c r="L17" i="8" s="1"/>
  <c r="H17" i="8"/>
  <c r="A17" i="8"/>
  <c r="F144" i="7"/>
  <c r="N143" i="7"/>
  <c r="O143" i="7" s="1"/>
  <c r="R143" i="7"/>
  <c r="S143" i="7" s="1"/>
  <c r="AH143" i="7" s="1"/>
  <c r="AI143" i="7"/>
  <c r="AD143" i="7"/>
  <c r="AE143" i="7"/>
  <c r="N144" i="7"/>
  <c r="O144" i="7" s="1"/>
  <c r="R144" i="7"/>
  <c r="S144" i="7" s="1"/>
  <c r="AH144" i="7" s="1"/>
  <c r="AI144" i="7"/>
  <c r="AD144" i="7"/>
  <c r="AE144" i="7"/>
  <c r="N145" i="7"/>
  <c r="O145" i="7" s="1"/>
  <c r="R145" i="7"/>
  <c r="S145" i="7" s="1"/>
  <c r="AH145" i="7" s="1"/>
  <c r="AI145" i="7"/>
  <c r="AD145" i="7"/>
  <c r="AE145" i="7"/>
  <c r="N146" i="7"/>
  <c r="P146" i="7" s="1"/>
  <c r="R146" i="7"/>
  <c r="T146" i="7" s="1"/>
  <c r="AI146" i="7"/>
  <c r="AD146" i="7"/>
  <c r="AE146" i="7"/>
  <c r="N147" i="7"/>
  <c r="O147" i="7" s="1"/>
  <c r="R147" i="7"/>
  <c r="S147" i="7" s="1"/>
  <c r="AH147" i="7" s="1"/>
  <c r="AI147" i="7"/>
  <c r="AD147" i="7"/>
  <c r="AE147" i="7"/>
  <c r="N148" i="7"/>
  <c r="O148" i="7" s="1"/>
  <c r="R148" i="7"/>
  <c r="T148" i="7" s="1"/>
  <c r="AI148" i="7"/>
  <c r="AD148" i="7"/>
  <c r="AE148" i="7"/>
  <c r="N149" i="7"/>
  <c r="O149" i="7" s="1"/>
  <c r="R149" i="7"/>
  <c r="S149" i="7" s="1"/>
  <c r="AH149" i="7" s="1"/>
  <c r="AI149" i="7"/>
  <c r="AD149" i="7"/>
  <c r="AE149" i="7"/>
  <c r="N150" i="7"/>
  <c r="O150" i="7" s="1"/>
  <c r="R150" i="7"/>
  <c r="S150" i="7" s="1"/>
  <c r="AH150" i="7" s="1"/>
  <c r="AI150" i="7"/>
  <c r="AD150" i="7"/>
  <c r="AE150" i="7"/>
  <c r="N151" i="7"/>
  <c r="O151" i="7" s="1"/>
  <c r="R151" i="7"/>
  <c r="S151" i="7" s="1"/>
  <c r="AH151" i="7" s="1"/>
  <c r="AI151" i="7"/>
  <c r="AD151" i="7"/>
  <c r="AE151" i="7"/>
  <c r="N152" i="7"/>
  <c r="O152" i="7" s="1"/>
  <c r="R152" i="7"/>
  <c r="S152" i="7" s="1"/>
  <c r="AH152" i="7" s="1"/>
  <c r="AI152" i="7"/>
  <c r="AD152" i="7"/>
  <c r="AE152" i="7"/>
  <c r="F143" i="7"/>
  <c r="K16" i="8"/>
  <c r="L16" i="8" s="1"/>
  <c r="H16" i="8"/>
  <c r="I16" i="8" s="1"/>
  <c r="A16" i="8"/>
  <c r="AD4" i="7"/>
  <c r="AE4" i="7"/>
  <c r="AD5" i="7"/>
  <c r="AE5" i="7"/>
  <c r="AD6" i="7"/>
  <c r="AE6" i="7"/>
  <c r="AD7" i="7"/>
  <c r="AE7" i="7"/>
  <c r="AD8" i="7"/>
  <c r="AE8" i="7"/>
  <c r="AD9" i="7"/>
  <c r="AE9" i="7"/>
  <c r="AD10" i="7"/>
  <c r="AE10" i="7"/>
  <c r="AD11" i="7"/>
  <c r="AE11" i="7"/>
  <c r="AD12" i="7"/>
  <c r="AE12" i="7"/>
  <c r="AD13" i="7"/>
  <c r="AE13" i="7"/>
  <c r="AD14" i="7"/>
  <c r="AE14" i="7"/>
  <c r="AD15" i="7"/>
  <c r="AE15" i="7"/>
  <c r="AD16" i="7"/>
  <c r="AE16" i="7"/>
  <c r="AD17" i="7"/>
  <c r="AE17" i="7"/>
  <c r="AD18" i="7"/>
  <c r="AE18" i="7"/>
  <c r="AD19" i="7"/>
  <c r="AE19" i="7"/>
  <c r="AD20" i="7"/>
  <c r="AE20" i="7"/>
  <c r="AD21" i="7"/>
  <c r="AE21" i="7"/>
  <c r="AD22" i="7"/>
  <c r="AE22" i="7"/>
  <c r="AD23" i="7"/>
  <c r="AE23" i="7"/>
  <c r="AD24" i="7"/>
  <c r="AE24" i="7"/>
  <c r="AD25" i="7"/>
  <c r="AE25" i="7"/>
  <c r="AD26" i="7"/>
  <c r="AE26" i="7"/>
  <c r="AD27" i="7"/>
  <c r="AE27" i="7"/>
  <c r="AD28" i="7"/>
  <c r="AE28" i="7"/>
  <c r="AD29" i="7"/>
  <c r="AE29" i="7"/>
  <c r="AD30" i="7"/>
  <c r="AE30" i="7"/>
  <c r="AD31" i="7"/>
  <c r="AE31" i="7"/>
  <c r="AD32" i="7"/>
  <c r="AE32" i="7"/>
  <c r="AD33" i="7"/>
  <c r="AE33" i="7"/>
  <c r="AD34" i="7"/>
  <c r="AE34" i="7"/>
  <c r="AD35" i="7"/>
  <c r="AE35" i="7"/>
  <c r="AD36" i="7"/>
  <c r="AE36" i="7"/>
  <c r="AD37" i="7"/>
  <c r="AE37" i="7"/>
  <c r="AD38" i="7"/>
  <c r="AE38" i="7"/>
  <c r="AD39" i="7"/>
  <c r="AE39" i="7"/>
  <c r="AD40" i="7"/>
  <c r="AE40" i="7"/>
  <c r="AD41" i="7"/>
  <c r="AE41" i="7"/>
  <c r="AD42" i="7"/>
  <c r="AE42" i="7"/>
  <c r="AD43" i="7"/>
  <c r="AE43" i="7"/>
  <c r="AD44" i="7"/>
  <c r="AE44" i="7"/>
  <c r="AD45" i="7"/>
  <c r="AE45" i="7"/>
  <c r="AD46" i="7"/>
  <c r="AE46" i="7"/>
  <c r="AD47" i="7"/>
  <c r="AE47" i="7"/>
  <c r="AD48" i="7"/>
  <c r="AE48" i="7"/>
  <c r="AD49" i="7"/>
  <c r="AE49" i="7"/>
  <c r="AD50" i="7"/>
  <c r="AE50" i="7"/>
  <c r="AD51" i="7"/>
  <c r="AE51" i="7"/>
  <c r="AD52" i="7"/>
  <c r="AE52" i="7"/>
  <c r="AD53" i="7"/>
  <c r="AE53" i="7"/>
  <c r="AD54" i="7"/>
  <c r="AE54" i="7"/>
  <c r="AD55" i="7"/>
  <c r="AE55" i="7"/>
  <c r="AD56" i="7"/>
  <c r="AE56" i="7"/>
  <c r="AD57" i="7"/>
  <c r="AE57" i="7"/>
  <c r="AD58" i="7"/>
  <c r="AE58" i="7"/>
  <c r="AD59" i="7"/>
  <c r="AE59" i="7"/>
  <c r="AD60" i="7"/>
  <c r="AE60" i="7"/>
  <c r="AD61" i="7"/>
  <c r="AE61" i="7"/>
  <c r="AD62" i="7"/>
  <c r="AE62" i="7"/>
  <c r="AD63" i="7"/>
  <c r="AE63" i="7"/>
  <c r="AD64" i="7"/>
  <c r="AE64" i="7"/>
  <c r="AD65" i="7"/>
  <c r="AE65" i="7"/>
  <c r="AD66" i="7"/>
  <c r="AE66" i="7"/>
  <c r="AD67" i="7"/>
  <c r="AE67" i="7"/>
  <c r="AD68" i="7"/>
  <c r="AE68" i="7"/>
  <c r="AD69" i="7"/>
  <c r="AE69" i="7"/>
  <c r="AD70" i="7"/>
  <c r="AE70" i="7"/>
  <c r="AD71" i="7"/>
  <c r="AE71" i="7"/>
  <c r="AD72" i="7"/>
  <c r="AE72" i="7"/>
  <c r="AD73" i="7"/>
  <c r="AE73" i="7"/>
  <c r="AD74" i="7"/>
  <c r="AE74" i="7"/>
  <c r="AD75" i="7"/>
  <c r="AE75" i="7"/>
  <c r="AD76" i="7"/>
  <c r="AE76" i="7"/>
  <c r="AD77" i="7"/>
  <c r="AE77" i="7"/>
  <c r="AD78" i="7"/>
  <c r="AE78" i="7"/>
  <c r="AD79" i="7"/>
  <c r="AE79" i="7"/>
  <c r="AD80" i="7"/>
  <c r="AE80" i="7"/>
  <c r="AD81" i="7"/>
  <c r="AE81" i="7"/>
  <c r="AD82" i="7"/>
  <c r="AE82" i="7"/>
  <c r="AD83" i="7"/>
  <c r="AE83" i="7"/>
  <c r="AD84" i="7"/>
  <c r="AE84" i="7"/>
  <c r="AD85" i="7"/>
  <c r="AE85" i="7"/>
  <c r="AD86" i="7"/>
  <c r="AE86" i="7"/>
  <c r="AD87" i="7"/>
  <c r="AE87" i="7"/>
  <c r="AD88" i="7"/>
  <c r="AE88" i="7"/>
  <c r="AD89" i="7"/>
  <c r="AE89" i="7"/>
  <c r="AD90" i="7"/>
  <c r="AE90" i="7"/>
  <c r="AD91" i="7"/>
  <c r="AE91" i="7"/>
  <c r="AD92" i="7"/>
  <c r="AE92" i="7"/>
  <c r="AD93" i="7"/>
  <c r="AE93" i="7"/>
  <c r="AD94" i="7"/>
  <c r="AE94" i="7"/>
  <c r="AD95" i="7"/>
  <c r="AE95" i="7"/>
  <c r="AD96" i="7"/>
  <c r="AE96" i="7"/>
  <c r="AD97" i="7"/>
  <c r="AE97" i="7"/>
  <c r="AD98" i="7"/>
  <c r="AE98" i="7"/>
  <c r="AD99" i="7"/>
  <c r="AE99" i="7"/>
  <c r="AD100" i="7"/>
  <c r="AE100" i="7"/>
  <c r="AD101" i="7"/>
  <c r="AE101" i="7"/>
  <c r="AD102" i="7"/>
  <c r="AE102" i="7"/>
  <c r="AD103" i="7"/>
  <c r="AE103" i="7"/>
  <c r="AD104" i="7"/>
  <c r="AE104" i="7"/>
  <c r="AD105" i="7"/>
  <c r="AE105" i="7"/>
  <c r="AD106" i="7"/>
  <c r="AE106" i="7"/>
  <c r="AD107" i="7"/>
  <c r="AE107" i="7"/>
  <c r="AD108" i="7"/>
  <c r="AE108" i="7"/>
  <c r="AD109" i="7"/>
  <c r="AE109" i="7"/>
  <c r="AD110" i="7"/>
  <c r="AE110" i="7"/>
  <c r="AD111" i="7"/>
  <c r="AE111" i="7"/>
  <c r="AD112" i="7"/>
  <c r="AE112" i="7"/>
  <c r="AD113" i="7"/>
  <c r="AE113" i="7"/>
  <c r="AD114" i="7"/>
  <c r="AE114" i="7"/>
  <c r="AD115" i="7"/>
  <c r="AE115" i="7"/>
  <c r="AD116" i="7"/>
  <c r="AE116" i="7"/>
  <c r="AD117" i="7"/>
  <c r="AE117" i="7"/>
  <c r="AD118" i="7"/>
  <c r="AE118" i="7"/>
  <c r="AD119" i="7"/>
  <c r="AE119" i="7"/>
  <c r="AD120" i="7"/>
  <c r="AE120" i="7"/>
  <c r="AD121" i="7"/>
  <c r="AE121" i="7"/>
  <c r="AD122" i="7"/>
  <c r="AE122" i="7"/>
  <c r="AD123" i="7"/>
  <c r="AE123" i="7"/>
  <c r="AD124" i="7"/>
  <c r="AE124" i="7"/>
  <c r="AD125" i="7"/>
  <c r="AE125" i="7"/>
  <c r="AD126" i="7"/>
  <c r="AE126" i="7"/>
  <c r="AD127" i="7"/>
  <c r="AE127" i="7"/>
  <c r="AD128" i="7"/>
  <c r="AE128" i="7"/>
  <c r="AD129" i="7"/>
  <c r="AE129" i="7"/>
  <c r="AD130" i="7"/>
  <c r="AE130" i="7"/>
  <c r="AD131" i="7"/>
  <c r="AE131" i="7"/>
  <c r="AD132" i="7"/>
  <c r="AE132" i="7"/>
  <c r="AD133" i="7"/>
  <c r="AE133" i="7"/>
  <c r="AD134" i="7"/>
  <c r="AE134" i="7"/>
  <c r="AD135" i="7"/>
  <c r="AE135" i="7"/>
  <c r="AD136" i="7"/>
  <c r="AE136" i="7"/>
  <c r="AD137" i="7"/>
  <c r="AE137" i="7"/>
  <c r="AD138" i="7"/>
  <c r="AE138" i="7"/>
  <c r="AD139" i="7"/>
  <c r="AE139" i="7"/>
  <c r="AD140" i="7"/>
  <c r="AE140" i="7"/>
  <c r="AD141" i="7"/>
  <c r="AE141" i="7"/>
  <c r="AD142" i="7"/>
  <c r="AE142" i="7"/>
  <c r="AK170" i="7" l="1"/>
  <c r="AB174" i="7"/>
  <c r="AL174" i="7" s="1"/>
  <c r="AK168" i="7"/>
  <c r="AK176" i="7"/>
  <c r="AB175" i="7"/>
  <c r="AL175" i="7" s="1"/>
  <c r="AK167" i="7"/>
  <c r="Z164" i="7"/>
  <c r="AJ164" i="7" s="1"/>
  <c r="H155" i="7"/>
  <c r="AB171" i="7"/>
  <c r="AL171" i="7" s="1"/>
  <c r="P159" i="7"/>
  <c r="AB173" i="7"/>
  <c r="AL173" i="7" s="1"/>
  <c r="O146" i="7"/>
  <c r="S162" i="7"/>
  <c r="AH162" i="7" s="1"/>
  <c r="P153" i="7"/>
  <c r="O160" i="7"/>
  <c r="T160" i="7"/>
  <c r="O165" i="7"/>
  <c r="T154" i="7"/>
  <c r="T166" i="7"/>
  <c r="Z166" i="7" s="1"/>
  <c r="AJ166" i="7" s="1"/>
  <c r="O158" i="7"/>
  <c r="P166" i="7"/>
  <c r="P154" i="7"/>
  <c r="AB169" i="7"/>
  <c r="AL169" i="7" s="1"/>
  <c r="T156" i="7"/>
  <c r="P163" i="7"/>
  <c r="P162" i="7"/>
  <c r="S164" i="7"/>
  <c r="AH164" i="7" s="1"/>
  <c r="P157" i="7"/>
  <c r="O164" i="7"/>
  <c r="T158" i="7"/>
  <c r="H166" i="7"/>
  <c r="L145" i="7"/>
  <c r="G150" i="7"/>
  <c r="AF150" i="7" s="1"/>
  <c r="H162" i="7"/>
  <c r="G155" i="7"/>
  <c r="AF155" i="7" s="1"/>
  <c r="I154" i="7"/>
  <c r="H156" i="7"/>
  <c r="I152" i="7"/>
  <c r="G144" i="7"/>
  <c r="AF144" i="7" s="1"/>
  <c r="L163" i="7"/>
  <c r="J152" i="7"/>
  <c r="K157" i="7"/>
  <c r="M150" i="7"/>
  <c r="G152" i="7"/>
  <c r="AF152" i="7" s="1"/>
  <c r="G164" i="7"/>
  <c r="AF164" i="7" s="1"/>
  <c r="M152" i="7"/>
  <c r="L150" i="7"/>
  <c r="G153" i="7"/>
  <c r="AF153" i="7" s="1"/>
  <c r="H165" i="7"/>
  <c r="G165" i="7"/>
  <c r="AF165" i="7" s="1"/>
  <c r="L152" i="7"/>
  <c r="I151" i="7"/>
  <c r="J154" i="7"/>
  <c r="M166" i="7"/>
  <c r="J166" i="7"/>
  <c r="K152" i="7"/>
  <c r="H151" i="7"/>
  <c r="I166" i="7"/>
  <c r="M165" i="7"/>
  <c r="M164" i="7"/>
  <c r="M156" i="7"/>
  <c r="M155" i="7"/>
  <c r="L156" i="7"/>
  <c r="L155" i="7"/>
  <c r="H143" i="7"/>
  <c r="M146" i="7"/>
  <c r="K158" i="7"/>
  <c r="G156" i="7"/>
  <c r="AF156" i="7" s="1"/>
  <c r="K155" i="7"/>
  <c r="G147" i="7"/>
  <c r="AF147" i="7" s="1"/>
  <c r="H159" i="7"/>
  <c r="J155" i="7"/>
  <c r="J151" i="7"/>
  <c r="K164" i="7"/>
  <c r="K148" i="7"/>
  <c r="L160" i="7"/>
  <c r="I155" i="7"/>
  <c r="L164" i="7"/>
  <c r="G166" i="7"/>
  <c r="AF166" i="7" s="1"/>
  <c r="G149" i="7"/>
  <c r="AF149" i="7" s="1"/>
  <c r="K161" i="7"/>
  <c r="J150" i="7"/>
  <c r="J164" i="7"/>
  <c r="J163" i="7"/>
  <c r="J157" i="7"/>
  <c r="H154" i="7"/>
  <c r="K150" i="7"/>
  <c r="H152" i="7"/>
  <c r="I163" i="7"/>
  <c r="M161" i="7"/>
  <c r="I157" i="7"/>
  <c r="G154" i="7"/>
  <c r="AF154" i="7" s="1"/>
  <c r="M153" i="7"/>
  <c r="K163" i="7"/>
  <c r="H163" i="7"/>
  <c r="L161" i="7"/>
  <c r="H157" i="7"/>
  <c r="P156" i="7"/>
  <c r="L153" i="7"/>
  <c r="S148" i="7"/>
  <c r="AH148" i="7" s="1"/>
  <c r="L166" i="7"/>
  <c r="G163" i="7"/>
  <c r="AF163" i="7" s="1"/>
  <c r="K160" i="7"/>
  <c r="G159" i="7"/>
  <c r="AF159" i="7" s="1"/>
  <c r="G157" i="7"/>
  <c r="AF157" i="7" s="1"/>
  <c r="K153" i="7"/>
  <c r="K166" i="7"/>
  <c r="G162" i="7"/>
  <c r="AF162" i="7" s="1"/>
  <c r="J160" i="7"/>
  <c r="I161" i="7"/>
  <c r="J158" i="7"/>
  <c r="H161" i="7"/>
  <c r="M159" i="7"/>
  <c r="L165" i="7"/>
  <c r="H164" i="7"/>
  <c r="L162" i="7"/>
  <c r="G161" i="7"/>
  <c r="AF161" i="7" s="1"/>
  <c r="L159" i="7"/>
  <c r="H158" i="7"/>
  <c r="J153" i="7"/>
  <c r="L158" i="7"/>
  <c r="M149" i="7"/>
  <c r="K143" i="7"/>
  <c r="J161" i="7"/>
  <c r="L149" i="7"/>
  <c r="I164" i="7"/>
  <c r="M162" i="7"/>
  <c r="K165" i="7"/>
  <c r="K162" i="7"/>
  <c r="K159" i="7"/>
  <c r="G158" i="7"/>
  <c r="AF158" i="7" s="1"/>
  <c r="K156" i="7"/>
  <c r="M154" i="7"/>
  <c r="I153" i="7"/>
  <c r="L143" i="7"/>
  <c r="I150" i="7"/>
  <c r="J148" i="7"/>
  <c r="H150" i="7"/>
  <c r="K149" i="7"/>
  <c r="M144" i="7"/>
  <c r="J165" i="7"/>
  <c r="J162" i="7"/>
  <c r="J159" i="7"/>
  <c r="M157" i="7"/>
  <c r="J156" i="7"/>
  <c r="L154" i="7"/>
  <c r="H153" i="7"/>
  <c r="I160" i="7"/>
  <c r="H147" i="7"/>
  <c r="I158" i="7"/>
  <c r="S146" i="7"/>
  <c r="AH146" i="7" s="1"/>
  <c r="I165" i="7"/>
  <c r="M163" i="7"/>
  <c r="I162" i="7"/>
  <c r="P161" i="7"/>
  <c r="M160" i="7"/>
  <c r="I159" i="7"/>
  <c r="L157" i="7"/>
  <c r="I156" i="7"/>
  <c r="P155" i="7"/>
  <c r="K154" i="7"/>
  <c r="M158" i="7"/>
  <c r="H160" i="7"/>
  <c r="G160" i="7"/>
  <c r="AF160" i="7" s="1"/>
  <c r="I148" i="7"/>
  <c r="J149" i="7"/>
  <c r="Z162" i="7"/>
  <c r="AJ162" i="7" s="1"/>
  <c r="T165" i="7"/>
  <c r="T163" i="7"/>
  <c r="T161" i="7"/>
  <c r="Z161" i="7" s="1"/>
  <c r="AJ161" i="7" s="1"/>
  <c r="T159" i="7"/>
  <c r="Z159" i="7" s="1"/>
  <c r="AJ159" i="7" s="1"/>
  <c r="T157" i="7"/>
  <c r="T155" i="7"/>
  <c r="T153" i="7"/>
  <c r="T152" i="7"/>
  <c r="J147" i="7"/>
  <c r="P152" i="7"/>
  <c r="J143" i="7"/>
  <c r="I143" i="7"/>
  <c r="M147" i="7"/>
  <c r="H148" i="7"/>
  <c r="L147" i="7"/>
  <c r="G148" i="7"/>
  <c r="AF148" i="7" s="1"/>
  <c r="K147" i="7"/>
  <c r="M143" i="7"/>
  <c r="L146" i="7"/>
  <c r="I149" i="7"/>
  <c r="M148" i="7"/>
  <c r="I146" i="7"/>
  <c r="K145" i="7"/>
  <c r="G143" i="7"/>
  <c r="AF143" i="7" s="1"/>
  <c r="K146" i="7"/>
  <c r="T150" i="7"/>
  <c r="H149" i="7"/>
  <c r="L148" i="7"/>
  <c r="H146" i="7"/>
  <c r="J146" i="7"/>
  <c r="G146" i="7"/>
  <c r="AF146" i="7" s="1"/>
  <c r="P148" i="7"/>
  <c r="P150" i="7"/>
  <c r="I147" i="7"/>
  <c r="J145" i="7"/>
  <c r="I145" i="7"/>
  <c r="H145" i="7"/>
  <c r="G145" i="7"/>
  <c r="AF145" i="7" s="1"/>
  <c r="M145" i="7"/>
  <c r="L144" i="7"/>
  <c r="G151" i="7"/>
  <c r="AF151" i="7" s="1"/>
  <c r="M151" i="7"/>
  <c r="L151" i="7"/>
  <c r="K151" i="7"/>
  <c r="K144" i="7"/>
  <c r="J144" i="7"/>
  <c r="I144" i="7"/>
  <c r="H144" i="7"/>
  <c r="T144" i="7"/>
  <c r="P144" i="7"/>
  <c r="P151" i="7"/>
  <c r="P149" i="7"/>
  <c r="P147" i="7"/>
  <c r="P145" i="7"/>
  <c r="P143" i="7"/>
  <c r="T151" i="7"/>
  <c r="T149" i="7"/>
  <c r="Z149" i="7" s="1"/>
  <c r="AJ149" i="7" s="1"/>
  <c r="T147" i="7"/>
  <c r="T145" i="7"/>
  <c r="T14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N20" i="7"/>
  <c r="O20" i="7" s="1"/>
  <c r="R20" i="7"/>
  <c r="S20" i="7" s="1"/>
  <c r="AH20" i="7" s="1"/>
  <c r="AI20" i="7"/>
  <c r="N21" i="7"/>
  <c r="O21" i="7" s="1"/>
  <c r="R21" i="7"/>
  <c r="S21" i="7" s="1"/>
  <c r="AH21" i="7" s="1"/>
  <c r="AI21" i="7"/>
  <c r="N22" i="7"/>
  <c r="O22" i="7" s="1"/>
  <c r="R22" i="7"/>
  <c r="S22" i="7" s="1"/>
  <c r="AH22" i="7" s="1"/>
  <c r="AI22" i="7"/>
  <c r="N23" i="7"/>
  <c r="P23" i="7" s="1"/>
  <c r="R23" i="7"/>
  <c r="S23" i="7" s="1"/>
  <c r="AH23" i="7" s="1"/>
  <c r="AI23" i="7"/>
  <c r="N24" i="7"/>
  <c r="P24" i="7" s="1"/>
  <c r="R24" i="7"/>
  <c r="S24" i="7" s="1"/>
  <c r="AH24" i="7" s="1"/>
  <c r="AI24" i="7"/>
  <c r="N25" i="7"/>
  <c r="O25" i="7" s="1"/>
  <c r="R25" i="7"/>
  <c r="S25" i="7" s="1"/>
  <c r="AH25" i="7" s="1"/>
  <c r="AI25" i="7"/>
  <c r="N26" i="7"/>
  <c r="O26" i="7" s="1"/>
  <c r="R26" i="7"/>
  <c r="S26" i="7" s="1"/>
  <c r="AH26" i="7" s="1"/>
  <c r="AI26" i="7"/>
  <c r="N27" i="7"/>
  <c r="P27" i="7" s="1"/>
  <c r="R27" i="7"/>
  <c r="S27" i="7" s="1"/>
  <c r="AH27" i="7" s="1"/>
  <c r="AI27" i="7"/>
  <c r="N28" i="7"/>
  <c r="P28" i="7" s="1"/>
  <c r="R28" i="7"/>
  <c r="S28" i="7" s="1"/>
  <c r="AH28" i="7" s="1"/>
  <c r="AI28" i="7"/>
  <c r="N29" i="7"/>
  <c r="O29" i="7" s="1"/>
  <c r="R29" i="7"/>
  <c r="T29" i="7" s="1"/>
  <c r="AI29" i="7"/>
  <c r="N30" i="7"/>
  <c r="O30" i="7" s="1"/>
  <c r="R30" i="7"/>
  <c r="S30" i="7" s="1"/>
  <c r="AH30" i="7" s="1"/>
  <c r="AI30" i="7"/>
  <c r="N31" i="7"/>
  <c r="P31" i="7" s="1"/>
  <c r="R31" i="7"/>
  <c r="S31" i="7" s="1"/>
  <c r="AH31" i="7" s="1"/>
  <c r="AI31" i="7"/>
  <c r="N32" i="7"/>
  <c r="O32" i="7" s="1"/>
  <c r="R32" i="7"/>
  <c r="S32" i="7" s="1"/>
  <c r="AH32" i="7" s="1"/>
  <c r="AI32" i="7"/>
  <c r="N33" i="7"/>
  <c r="O33" i="7" s="1"/>
  <c r="R33" i="7"/>
  <c r="T33" i="7" s="1"/>
  <c r="AI33" i="7"/>
  <c r="N34" i="7"/>
  <c r="O34" i="7" s="1"/>
  <c r="R34" i="7"/>
  <c r="S34" i="7" s="1"/>
  <c r="AH34" i="7" s="1"/>
  <c r="AI34" i="7"/>
  <c r="N35" i="7"/>
  <c r="P35" i="7" s="1"/>
  <c r="R35" i="7"/>
  <c r="S35" i="7" s="1"/>
  <c r="AH35" i="7" s="1"/>
  <c r="AI35" i="7"/>
  <c r="N36" i="7"/>
  <c r="O36" i="7" s="1"/>
  <c r="R36" i="7"/>
  <c r="S36" i="7" s="1"/>
  <c r="AH36" i="7" s="1"/>
  <c r="AI36" i="7"/>
  <c r="N37" i="7"/>
  <c r="O37" i="7" s="1"/>
  <c r="R37" i="7"/>
  <c r="T37" i="7" s="1"/>
  <c r="AI37" i="7"/>
  <c r="N38" i="7"/>
  <c r="O38" i="7" s="1"/>
  <c r="R38" i="7"/>
  <c r="S38" i="7" s="1"/>
  <c r="AH38" i="7" s="1"/>
  <c r="AI38" i="7"/>
  <c r="N39" i="7"/>
  <c r="P39" i="7" s="1"/>
  <c r="R39" i="7"/>
  <c r="S39" i="7" s="1"/>
  <c r="AH39" i="7" s="1"/>
  <c r="AI39" i="7"/>
  <c r="N40" i="7"/>
  <c r="P40" i="7" s="1"/>
  <c r="R40" i="7"/>
  <c r="S40" i="7" s="1"/>
  <c r="AH40" i="7" s="1"/>
  <c r="AI40" i="7"/>
  <c r="N41" i="7"/>
  <c r="O41" i="7" s="1"/>
  <c r="R41" i="7"/>
  <c r="T41" i="7" s="1"/>
  <c r="AI41" i="7"/>
  <c r="N42" i="7"/>
  <c r="O42" i="7" s="1"/>
  <c r="R42" i="7"/>
  <c r="S42" i="7" s="1"/>
  <c r="AH42" i="7" s="1"/>
  <c r="AI42" i="7"/>
  <c r="N43" i="7"/>
  <c r="P43" i="7" s="1"/>
  <c r="R43" i="7"/>
  <c r="S43" i="7" s="1"/>
  <c r="AH43" i="7" s="1"/>
  <c r="AI43" i="7"/>
  <c r="N44" i="7"/>
  <c r="P44" i="7" s="1"/>
  <c r="R44" i="7"/>
  <c r="S44" i="7" s="1"/>
  <c r="AH44" i="7" s="1"/>
  <c r="AI44" i="7"/>
  <c r="N45" i="7"/>
  <c r="O45" i="7" s="1"/>
  <c r="R45" i="7"/>
  <c r="T45" i="7" s="1"/>
  <c r="AI45" i="7"/>
  <c r="N46" i="7"/>
  <c r="O46" i="7" s="1"/>
  <c r="R46" i="7"/>
  <c r="S46" i="7" s="1"/>
  <c r="AH46" i="7" s="1"/>
  <c r="AI46" i="7"/>
  <c r="N47" i="7"/>
  <c r="P47" i="7" s="1"/>
  <c r="R47" i="7"/>
  <c r="S47" i="7" s="1"/>
  <c r="AH47" i="7" s="1"/>
  <c r="AI47" i="7"/>
  <c r="N48" i="7"/>
  <c r="O48" i="7" s="1"/>
  <c r="R48" i="7"/>
  <c r="S48" i="7" s="1"/>
  <c r="AH48" i="7" s="1"/>
  <c r="AI48" i="7"/>
  <c r="N49" i="7"/>
  <c r="O49" i="7" s="1"/>
  <c r="R49" i="7"/>
  <c r="S49" i="7" s="1"/>
  <c r="AH49" i="7" s="1"/>
  <c r="AI49" i="7"/>
  <c r="N50" i="7"/>
  <c r="O50" i="7" s="1"/>
  <c r="R50" i="7"/>
  <c r="S50" i="7" s="1"/>
  <c r="AH50" i="7" s="1"/>
  <c r="AI50" i="7"/>
  <c r="N51" i="7"/>
  <c r="P51" i="7" s="1"/>
  <c r="R51" i="7"/>
  <c r="S51" i="7" s="1"/>
  <c r="AH51" i="7" s="1"/>
  <c r="AI51" i="7"/>
  <c r="N52" i="7"/>
  <c r="P52" i="7" s="1"/>
  <c r="R52" i="7"/>
  <c r="S52" i="7" s="1"/>
  <c r="AH52" i="7" s="1"/>
  <c r="AI52" i="7"/>
  <c r="N53" i="7"/>
  <c r="O53" i="7" s="1"/>
  <c r="R53" i="7"/>
  <c r="S53" i="7" s="1"/>
  <c r="AH53" i="7" s="1"/>
  <c r="AI53" i="7"/>
  <c r="N54" i="7"/>
  <c r="O54" i="7" s="1"/>
  <c r="R54" i="7"/>
  <c r="S54" i="7" s="1"/>
  <c r="AH54" i="7" s="1"/>
  <c r="AI54" i="7"/>
  <c r="N55" i="7"/>
  <c r="P55" i="7" s="1"/>
  <c r="R55" i="7"/>
  <c r="S55" i="7" s="1"/>
  <c r="AH55" i="7" s="1"/>
  <c r="AI55" i="7"/>
  <c r="N56" i="7"/>
  <c r="P56" i="7" s="1"/>
  <c r="R56" i="7"/>
  <c r="S56" i="7" s="1"/>
  <c r="AH56" i="7" s="1"/>
  <c r="AI56" i="7"/>
  <c r="N57" i="7"/>
  <c r="O57" i="7" s="1"/>
  <c r="R57" i="7"/>
  <c r="S57" i="7" s="1"/>
  <c r="AH57" i="7" s="1"/>
  <c r="AI57" i="7"/>
  <c r="N58" i="7"/>
  <c r="O58" i="7" s="1"/>
  <c r="R58" i="7"/>
  <c r="S58" i="7" s="1"/>
  <c r="AH58" i="7" s="1"/>
  <c r="AI58" i="7"/>
  <c r="N59" i="7"/>
  <c r="P59" i="7" s="1"/>
  <c r="R59" i="7"/>
  <c r="S59" i="7" s="1"/>
  <c r="AH59" i="7" s="1"/>
  <c r="AI59" i="7"/>
  <c r="N60" i="7"/>
  <c r="O60" i="7" s="1"/>
  <c r="R60" i="7"/>
  <c r="S60" i="7" s="1"/>
  <c r="AH60" i="7" s="1"/>
  <c r="AI60" i="7"/>
  <c r="N61" i="7"/>
  <c r="O61" i="7" s="1"/>
  <c r="R61" i="7"/>
  <c r="S61" i="7" s="1"/>
  <c r="AH61" i="7" s="1"/>
  <c r="AI61" i="7"/>
  <c r="N62" i="7"/>
  <c r="O62" i="7" s="1"/>
  <c r="R62" i="7"/>
  <c r="S62" i="7" s="1"/>
  <c r="AH62" i="7" s="1"/>
  <c r="AI62" i="7"/>
  <c r="N63" i="7"/>
  <c r="P63" i="7" s="1"/>
  <c r="R63" i="7"/>
  <c r="T63" i="7" s="1"/>
  <c r="AI63" i="7"/>
  <c r="N64" i="7"/>
  <c r="O64" i="7" s="1"/>
  <c r="R64" i="7"/>
  <c r="S64" i="7" s="1"/>
  <c r="AH64" i="7" s="1"/>
  <c r="AI64" i="7"/>
  <c r="N65" i="7"/>
  <c r="O65" i="7" s="1"/>
  <c r="R65" i="7"/>
  <c r="S65" i="7" s="1"/>
  <c r="AH65" i="7" s="1"/>
  <c r="AI65" i="7"/>
  <c r="N66" i="7"/>
  <c r="O66" i="7" s="1"/>
  <c r="R66" i="7"/>
  <c r="S66" i="7" s="1"/>
  <c r="AH66" i="7" s="1"/>
  <c r="AI66" i="7"/>
  <c r="N67" i="7"/>
  <c r="P67" i="7" s="1"/>
  <c r="R67" i="7"/>
  <c r="S67" i="7" s="1"/>
  <c r="AH67" i="7" s="1"/>
  <c r="AI67" i="7"/>
  <c r="N68" i="7"/>
  <c r="P68" i="7" s="1"/>
  <c r="R68" i="7"/>
  <c r="S68" i="7" s="1"/>
  <c r="AH68" i="7" s="1"/>
  <c r="AI68" i="7"/>
  <c r="N69" i="7"/>
  <c r="O69" i="7" s="1"/>
  <c r="R69" i="7"/>
  <c r="T69" i="7" s="1"/>
  <c r="AI69" i="7"/>
  <c r="N70" i="7"/>
  <c r="R70" i="7"/>
  <c r="S70" i="7" s="1"/>
  <c r="AH70" i="7" s="1"/>
  <c r="AI70" i="7"/>
  <c r="N71" i="7"/>
  <c r="O71" i="7" s="1"/>
  <c r="R71" i="7"/>
  <c r="S71" i="7" s="1"/>
  <c r="AH71" i="7" s="1"/>
  <c r="AI71" i="7"/>
  <c r="N72" i="7"/>
  <c r="O72" i="7" s="1"/>
  <c r="R72" i="7"/>
  <c r="S72" i="7" s="1"/>
  <c r="AH72" i="7" s="1"/>
  <c r="AI72" i="7"/>
  <c r="N73" i="7"/>
  <c r="O73" i="7" s="1"/>
  <c r="R73" i="7"/>
  <c r="S73" i="7" s="1"/>
  <c r="AH73" i="7" s="1"/>
  <c r="AI73" i="7"/>
  <c r="N74" i="7"/>
  <c r="R74" i="7"/>
  <c r="S74" i="7" s="1"/>
  <c r="AH74" i="7" s="1"/>
  <c r="AI74" i="7"/>
  <c r="N75" i="7"/>
  <c r="O75" i="7" s="1"/>
  <c r="R75" i="7"/>
  <c r="T75" i="7" s="1"/>
  <c r="AI75" i="7"/>
  <c r="N76" i="7"/>
  <c r="P76" i="7" s="1"/>
  <c r="R76" i="7"/>
  <c r="S76" i="7" s="1"/>
  <c r="AH76" i="7" s="1"/>
  <c r="AI76" i="7"/>
  <c r="N77" i="7"/>
  <c r="P77" i="7" s="1"/>
  <c r="R77" i="7"/>
  <c r="S77" i="7" s="1"/>
  <c r="AH77" i="7" s="1"/>
  <c r="AI77" i="7"/>
  <c r="N78" i="7"/>
  <c r="R78" i="7"/>
  <c r="S78" i="7" s="1"/>
  <c r="AH78" i="7" s="1"/>
  <c r="AI78" i="7"/>
  <c r="N79" i="7"/>
  <c r="O79" i="7" s="1"/>
  <c r="R79" i="7"/>
  <c r="S79" i="7" s="1"/>
  <c r="AH79" i="7" s="1"/>
  <c r="AI79" i="7"/>
  <c r="N80" i="7"/>
  <c r="O80" i="7" s="1"/>
  <c r="R80" i="7"/>
  <c r="S80" i="7" s="1"/>
  <c r="AH80" i="7" s="1"/>
  <c r="AI80" i="7"/>
  <c r="N81" i="7"/>
  <c r="O81" i="7" s="1"/>
  <c r="R81" i="7"/>
  <c r="T81" i="7" s="1"/>
  <c r="AI81" i="7"/>
  <c r="N82" i="7"/>
  <c r="R82" i="7"/>
  <c r="S82" i="7" s="1"/>
  <c r="AH82" i="7" s="1"/>
  <c r="AI82" i="7"/>
  <c r="N83" i="7"/>
  <c r="O83" i="7" s="1"/>
  <c r="R83" i="7"/>
  <c r="T83" i="7" s="1"/>
  <c r="AI83" i="7"/>
  <c r="N84" i="7"/>
  <c r="O84" i="7" s="1"/>
  <c r="R84" i="7"/>
  <c r="S84" i="7" s="1"/>
  <c r="AH84" i="7" s="1"/>
  <c r="AI84" i="7"/>
  <c r="N85" i="7"/>
  <c r="O85" i="7" s="1"/>
  <c r="R85" i="7"/>
  <c r="S85" i="7" s="1"/>
  <c r="AH85" i="7" s="1"/>
  <c r="AI85" i="7"/>
  <c r="N86" i="7"/>
  <c r="R86" i="7"/>
  <c r="S86" i="7" s="1"/>
  <c r="AH86" i="7" s="1"/>
  <c r="AI86" i="7"/>
  <c r="N87" i="7"/>
  <c r="O87" i="7" s="1"/>
  <c r="R87" i="7"/>
  <c r="S87" i="7" s="1"/>
  <c r="AH87" i="7" s="1"/>
  <c r="AI87" i="7"/>
  <c r="N88" i="7"/>
  <c r="P88" i="7" s="1"/>
  <c r="R88" i="7"/>
  <c r="S88" i="7" s="1"/>
  <c r="AH88" i="7" s="1"/>
  <c r="AI88" i="7"/>
  <c r="N89" i="7"/>
  <c r="P89" i="7" s="1"/>
  <c r="R89" i="7"/>
  <c r="S89" i="7" s="1"/>
  <c r="AH89" i="7" s="1"/>
  <c r="AI89" i="7"/>
  <c r="N90" i="7"/>
  <c r="R90" i="7"/>
  <c r="S90" i="7" s="1"/>
  <c r="AH90" i="7" s="1"/>
  <c r="AI90" i="7"/>
  <c r="N91" i="7"/>
  <c r="O91" i="7" s="1"/>
  <c r="R91" i="7"/>
  <c r="S91" i="7" s="1"/>
  <c r="AH91" i="7" s="1"/>
  <c r="AI91" i="7"/>
  <c r="N92" i="7"/>
  <c r="O92" i="7" s="1"/>
  <c r="R92" i="7"/>
  <c r="S92" i="7" s="1"/>
  <c r="AH92" i="7" s="1"/>
  <c r="AI92" i="7"/>
  <c r="N93" i="7"/>
  <c r="O93" i="7" s="1"/>
  <c r="R93" i="7"/>
  <c r="T93" i="7" s="1"/>
  <c r="AI93" i="7"/>
  <c r="N94" i="7"/>
  <c r="R94" i="7"/>
  <c r="S94" i="7" s="1"/>
  <c r="AH94" i="7" s="1"/>
  <c r="AI94" i="7"/>
  <c r="N95" i="7"/>
  <c r="O95" i="7" s="1"/>
  <c r="R95" i="7"/>
  <c r="S95" i="7" s="1"/>
  <c r="AH95" i="7" s="1"/>
  <c r="AI95" i="7"/>
  <c r="N96" i="7"/>
  <c r="O96" i="7" s="1"/>
  <c r="R96" i="7"/>
  <c r="S96" i="7" s="1"/>
  <c r="AH96" i="7" s="1"/>
  <c r="AI96" i="7"/>
  <c r="N97" i="7"/>
  <c r="O97" i="7" s="1"/>
  <c r="R97" i="7"/>
  <c r="S97" i="7" s="1"/>
  <c r="AH97" i="7" s="1"/>
  <c r="AI97" i="7"/>
  <c r="N98" i="7"/>
  <c r="R98" i="7"/>
  <c r="S98" i="7" s="1"/>
  <c r="AH98" i="7" s="1"/>
  <c r="AI98" i="7"/>
  <c r="N99" i="7"/>
  <c r="O99" i="7" s="1"/>
  <c r="R99" i="7"/>
  <c r="S99" i="7" s="1"/>
  <c r="AH99" i="7" s="1"/>
  <c r="AI99" i="7"/>
  <c r="N100" i="7"/>
  <c r="O100" i="7" s="1"/>
  <c r="R100" i="7"/>
  <c r="S100" i="7" s="1"/>
  <c r="AH100" i="7" s="1"/>
  <c r="AI100" i="7"/>
  <c r="N101" i="7"/>
  <c r="P101" i="7" s="1"/>
  <c r="R101" i="7"/>
  <c r="S101" i="7" s="1"/>
  <c r="AH101" i="7" s="1"/>
  <c r="AI101" i="7"/>
  <c r="N102" i="7"/>
  <c r="R102" i="7"/>
  <c r="S102" i="7" s="1"/>
  <c r="AH102" i="7" s="1"/>
  <c r="AI102" i="7"/>
  <c r="N103" i="7"/>
  <c r="O103" i="7" s="1"/>
  <c r="R103" i="7"/>
  <c r="S103" i="7" s="1"/>
  <c r="AH103" i="7" s="1"/>
  <c r="AI103" i="7"/>
  <c r="N104" i="7"/>
  <c r="P104" i="7" s="1"/>
  <c r="R104" i="7"/>
  <c r="S104" i="7" s="1"/>
  <c r="AH104" i="7" s="1"/>
  <c r="AI104" i="7"/>
  <c r="N105" i="7"/>
  <c r="O105" i="7" s="1"/>
  <c r="R105" i="7"/>
  <c r="T105" i="7" s="1"/>
  <c r="AI105" i="7"/>
  <c r="N106" i="7"/>
  <c r="R106" i="7"/>
  <c r="S106" i="7" s="1"/>
  <c r="AH106" i="7" s="1"/>
  <c r="AI106" i="7"/>
  <c r="N107" i="7"/>
  <c r="O107" i="7" s="1"/>
  <c r="R107" i="7"/>
  <c r="S107" i="7" s="1"/>
  <c r="AH107" i="7" s="1"/>
  <c r="AI107" i="7"/>
  <c r="N108" i="7"/>
  <c r="O108" i="7" s="1"/>
  <c r="R108" i="7"/>
  <c r="S108" i="7" s="1"/>
  <c r="AH108" i="7" s="1"/>
  <c r="AI108" i="7"/>
  <c r="N109" i="7"/>
  <c r="O109" i="7" s="1"/>
  <c r="R109" i="7"/>
  <c r="S109" i="7" s="1"/>
  <c r="AH109" i="7" s="1"/>
  <c r="AI109" i="7"/>
  <c r="N110" i="7"/>
  <c r="R110" i="7"/>
  <c r="S110" i="7" s="1"/>
  <c r="AH110" i="7" s="1"/>
  <c r="AI110" i="7"/>
  <c r="N111" i="7"/>
  <c r="O111" i="7" s="1"/>
  <c r="R111" i="7"/>
  <c r="T111" i="7" s="1"/>
  <c r="AI111" i="7"/>
  <c r="N112" i="7"/>
  <c r="O112" i="7" s="1"/>
  <c r="R112" i="7"/>
  <c r="S112" i="7" s="1"/>
  <c r="AH112" i="7" s="1"/>
  <c r="AI112" i="7"/>
  <c r="N113" i="7"/>
  <c r="P113" i="7" s="1"/>
  <c r="R113" i="7"/>
  <c r="S113" i="7" s="1"/>
  <c r="AH113" i="7" s="1"/>
  <c r="AI113" i="7"/>
  <c r="N114" i="7"/>
  <c r="O114" i="7" s="1"/>
  <c r="R114" i="7"/>
  <c r="S114" i="7" s="1"/>
  <c r="AH114" i="7" s="1"/>
  <c r="AI114" i="7"/>
  <c r="N115" i="7"/>
  <c r="O115" i="7" s="1"/>
  <c r="R115" i="7"/>
  <c r="S115" i="7" s="1"/>
  <c r="AH115" i="7" s="1"/>
  <c r="AI115" i="7"/>
  <c r="N116" i="7"/>
  <c r="P116" i="7" s="1"/>
  <c r="R116" i="7"/>
  <c r="S116" i="7" s="1"/>
  <c r="AH116" i="7" s="1"/>
  <c r="AI116" i="7"/>
  <c r="N117" i="7"/>
  <c r="P117" i="7" s="1"/>
  <c r="R117" i="7"/>
  <c r="S117" i="7" s="1"/>
  <c r="AH117" i="7" s="1"/>
  <c r="AI117" i="7"/>
  <c r="N118" i="7"/>
  <c r="O118" i="7" s="1"/>
  <c r="R118" i="7"/>
  <c r="T118" i="7" s="1"/>
  <c r="AI118" i="7"/>
  <c r="N119" i="7"/>
  <c r="O119" i="7" s="1"/>
  <c r="R119" i="7"/>
  <c r="S119" i="7" s="1"/>
  <c r="AH119" i="7" s="1"/>
  <c r="AI119" i="7"/>
  <c r="N120" i="7"/>
  <c r="P120" i="7" s="1"/>
  <c r="R120" i="7"/>
  <c r="S120" i="7" s="1"/>
  <c r="AH120" i="7" s="1"/>
  <c r="AI120" i="7"/>
  <c r="N121" i="7"/>
  <c r="O121" i="7" s="1"/>
  <c r="R121" i="7"/>
  <c r="S121" i="7" s="1"/>
  <c r="AH121" i="7" s="1"/>
  <c r="AI121" i="7"/>
  <c r="N122" i="7"/>
  <c r="O122" i="7" s="1"/>
  <c r="R122" i="7"/>
  <c r="S122" i="7" s="1"/>
  <c r="AH122" i="7" s="1"/>
  <c r="AI122" i="7"/>
  <c r="N123" i="7"/>
  <c r="O123" i="7" s="1"/>
  <c r="R123" i="7"/>
  <c r="T123" i="7" s="1"/>
  <c r="AI123" i="7"/>
  <c r="N124" i="7"/>
  <c r="O124" i="7" s="1"/>
  <c r="R124" i="7"/>
  <c r="T124" i="7" s="1"/>
  <c r="AI124" i="7"/>
  <c r="N125" i="7"/>
  <c r="O125" i="7" s="1"/>
  <c r="R125" i="7"/>
  <c r="T125" i="7" s="1"/>
  <c r="AI125" i="7"/>
  <c r="N126" i="7"/>
  <c r="O126" i="7" s="1"/>
  <c r="R126" i="7"/>
  <c r="T126" i="7" s="1"/>
  <c r="AI126" i="7"/>
  <c r="N127" i="7"/>
  <c r="P127" i="7" s="1"/>
  <c r="R127" i="7"/>
  <c r="S127" i="7" s="1"/>
  <c r="AH127" i="7" s="1"/>
  <c r="AI127" i="7"/>
  <c r="N128" i="7"/>
  <c r="O128" i="7" s="1"/>
  <c r="R128" i="7"/>
  <c r="S128" i="7" s="1"/>
  <c r="AH128" i="7" s="1"/>
  <c r="AI128" i="7"/>
  <c r="N129" i="7"/>
  <c r="O129" i="7" s="1"/>
  <c r="R129" i="7"/>
  <c r="S129" i="7" s="1"/>
  <c r="AH129" i="7" s="1"/>
  <c r="AI129" i="7"/>
  <c r="N130" i="7"/>
  <c r="O130" i="7" s="1"/>
  <c r="R130" i="7"/>
  <c r="T130" i="7" s="1"/>
  <c r="AI130" i="7"/>
  <c r="N131" i="7"/>
  <c r="O131" i="7" s="1"/>
  <c r="R131" i="7"/>
  <c r="S131" i="7" s="1"/>
  <c r="AH131" i="7" s="1"/>
  <c r="AI131" i="7"/>
  <c r="N132" i="7"/>
  <c r="O132" i="7" s="1"/>
  <c r="R132" i="7"/>
  <c r="S132" i="7" s="1"/>
  <c r="AH132" i="7" s="1"/>
  <c r="AI132" i="7"/>
  <c r="N133" i="7"/>
  <c r="O133" i="7" s="1"/>
  <c r="R133" i="7"/>
  <c r="S133" i="7" s="1"/>
  <c r="AH133" i="7" s="1"/>
  <c r="AI133" i="7"/>
  <c r="N134" i="7"/>
  <c r="O134" i="7" s="1"/>
  <c r="R134" i="7"/>
  <c r="S134" i="7" s="1"/>
  <c r="AH134" i="7" s="1"/>
  <c r="AI134" i="7"/>
  <c r="N135" i="7"/>
  <c r="O135" i="7" s="1"/>
  <c r="R135" i="7"/>
  <c r="S135" i="7" s="1"/>
  <c r="AH135" i="7" s="1"/>
  <c r="AI135" i="7"/>
  <c r="N136" i="7"/>
  <c r="O136" i="7" s="1"/>
  <c r="R136" i="7"/>
  <c r="S136" i="7" s="1"/>
  <c r="AH136" i="7" s="1"/>
  <c r="AI136" i="7"/>
  <c r="N137" i="7"/>
  <c r="O137" i="7" s="1"/>
  <c r="R137" i="7"/>
  <c r="S137" i="7" s="1"/>
  <c r="AH137" i="7" s="1"/>
  <c r="AI137" i="7"/>
  <c r="N138" i="7"/>
  <c r="O138" i="7" s="1"/>
  <c r="R138" i="7"/>
  <c r="T138" i="7" s="1"/>
  <c r="AI138" i="7"/>
  <c r="N139" i="7"/>
  <c r="O139" i="7" s="1"/>
  <c r="R139" i="7"/>
  <c r="S139" i="7" s="1"/>
  <c r="AH139" i="7" s="1"/>
  <c r="AI139" i="7"/>
  <c r="N140" i="7"/>
  <c r="P140" i="7" s="1"/>
  <c r="R140" i="7"/>
  <c r="S140" i="7" s="1"/>
  <c r="AH140" i="7" s="1"/>
  <c r="AI140" i="7"/>
  <c r="N141" i="7"/>
  <c r="P141" i="7" s="1"/>
  <c r="R141" i="7"/>
  <c r="S141" i="7" s="1"/>
  <c r="AH141" i="7" s="1"/>
  <c r="AI141" i="7"/>
  <c r="N142" i="7"/>
  <c r="O142" i="7" s="1"/>
  <c r="R142" i="7"/>
  <c r="T142" i="7" s="1"/>
  <c r="AI142" i="7"/>
  <c r="N4" i="7"/>
  <c r="O4" i="7" s="1"/>
  <c r="R4" i="7"/>
  <c r="S4" i="7" s="1"/>
  <c r="AH4" i="7" s="1"/>
  <c r="AI4" i="7"/>
  <c r="N5" i="7"/>
  <c r="O5" i="7" s="1"/>
  <c r="R5" i="7"/>
  <c r="S5" i="7" s="1"/>
  <c r="AH5" i="7" s="1"/>
  <c r="AI5" i="7"/>
  <c r="N6" i="7"/>
  <c r="P6" i="7" s="1"/>
  <c r="R6" i="7"/>
  <c r="S6" i="7" s="1"/>
  <c r="AH6" i="7" s="1"/>
  <c r="AI6" i="7"/>
  <c r="N7" i="7"/>
  <c r="P7" i="7" s="1"/>
  <c r="R7" i="7"/>
  <c r="S7" i="7" s="1"/>
  <c r="AH7" i="7" s="1"/>
  <c r="AI7" i="7"/>
  <c r="N8" i="7"/>
  <c r="P8" i="7" s="1"/>
  <c r="R8" i="7"/>
  <c r="S8" i="7" s="1"/>
  <c r="AH8" i="7" s="1"/>
  <c r="AI8" i="7"/>
  <c r="N9" i="7"/>
  <c r="O9" i="7" s="1"/>
  <c r="R9" i="7"/>
  <c r="T9" i="7" s="1"/>
  <c r="AI9" i="7"/>
  <c r="N10" i="7"/>
  <c r="O10" i="7" s="1"/>
  <c r="R10" i="7"/>
  <c r="T10" i="7" s="1"/>
  <c r="AI10" i="7"/>
  <c r="N11" i="7"/>
  <c r="P11" i="7" s="1"/>
  <c r="R11" i="7"/>
  <c r="S11" i="7" s="1"/>
  <c r="AH11" i="7" s="1"/>
  <c r="AI11" i="7"/>
  <c r="N12" i="7"/>
  <c r="O12" i="7" s="1"/>
  <c r="R12" i="7"/>
  <c r="S12" i="7" s="1"/>
  <c r="AH12" i="7" s="1"/>
  <c r="AI12" i="7"/>
  <c r="N13" i="7"/>
  <c r="O13" i="7" s="1"/>
  <c r="R13" i="7"/>
  <c r="T13" i="7" s="1"/>
  <c r="AI13" i="7"/>
  <c r="N14" i="7"/>
  <c r="O14" i="7" s="1"/>
  <c r="R14" i="7"/>
  <c r="T14" i="7" s="1"/>
  <c r="AI14" i="7"/>
  <c r="N15" i="7"/>
  <c r="P15" i="7" s="1"/>
  <c r="R15" i="7"/>
  <c r="S15" i="7" s="1"/>
  <c r="AH15" i="7" s="1"/>
  <c r="AI15" i="7"/>
  <c r="N16" i="7"/>
  <c r="O16" i="7" s="1"/>
  <c r="R16" i="7"/>
  <c r="S16" i="7" s="1"/>
  <c r="AH16" i="7" s="1"/>
  <c r="AI16" i="7"/>
  <c r="N17" i="7"/>
  <c r="O17" i="7" s="1"/>
  <c r="R17" i="7"/>
  <c r="T17" i="7" s="1"/>
  <c r="AI17" i="7"/>
  <c r="N18" i="7"/>
  <c r="P18" i="7" s="1"/>
  <c r="R18" i="7"/>
  <c r="T18" i="7" s="1"/>
  <c r="AI18" i="7"/>
  <c r="N19" i="7"/>
  <c r="P19" i="7" s="1"/>
  <c r="R19" i="7"/>
  <c r="S19" i="7" s="1"/>
  <c r="AH19" i="7" s="1"/>
  <c r="AI19" i="7"/>
  <c r="A12" i="9"/>
  <c r="A5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13" i="9"/>
  <c r="A14" i="9"/>
  <c r="A15" i="9"/>
  <c r="Z143" i="7" l="1"/>
  <c r="AJ143" i="7" s="1"/>
  <c r="Z147" i="7"/>
  <c r="AJ147" i="7" s="1"/>
  <c r="Z151" i="7"/>
  <c r="AJ151" i="7" s="1"/>
  <c r="Q160" i="7"/>
  <c r="AG160" i="7" s="1"/>
  <c r="Z156" i="7"/>
  <c r="AJ156" i="7" s="1"/>
  <c r="Z157" i="7"/>
  <c r="AJ157" i="7" s="1"/>
  <c r="Z152" i="7"/>
  <c r="AJ152" i="7" s="1"/>
  <c r="Z154" i="7"/>
  <c r="AJ154" i="7" s="1"/>
  <c r="Z145" i="7"/>
  <c r="AJ145" i="7" s="1"/>
  <c r="S130" i="7"/>
  <c r="AH130" i="7" s="1"/>
  <c r="S123" i="7"/>
  <c r="AH123" i="7" s="1"/>
  <c r="Q157" i="7"/>
  <c r="AG157" i="7" s="1"/>
  <c r="Q156" i="7"/>
  <c r="T49" i="7"/>
  <c r="Q166" i="7"/>
  <c r="AG166" i="7" s="1"/>
  <c r="Q155" i="7"/>
  <c r="AG155" i="7" s="1"/>
  <c r="Q150" i="7"/>
  <c r="AG150" i="7" s="1"/>
  <c r="Q165" i="7"/>
  <c r="AG165" i="7" s="1"/>
  <c r="Q163" i="7"/>
  <c r="AG163" i="7" s="1"/>
  <c r="Q152" i="7"/>
  <c r="AG152" i="7" s="1"/>
  <c r="Q154" i="7"/>
  <c r="Q164" i="7"/>
  <c r="AG164" i="7" s="1"/>
  <c r="Q149" i="7"/>
  <c r="AG149" i="7" s="1"/>
  <c r="Q146" i="7"/>
  <c r="Q158" i="7"/>
  <c r="Q161" i="7"/>
  <c r="AG161" i="7" s="1"/>
  <c r="Q153" i="7"/>
  <c r="AG153" i="7" s="1"/>
  <c r="Q159" i="7"/>
  <c r="AG159" i="7" s="1"/>
  <c r="T57" i="7"/>
  <c r="Q162" i="7"/>
  <c r="Q151" i="7"/>
  <c r="O52" i="7"/>
  <c r="Q148" i="7"/>
  <c r="AG148" i="7" s="1"/>
  <c r="P48" i="7"/>
  <c r="S33" i="7"/>
  <c r="AH33" i="7" s="1"/>
  <c r="Q147" i="7"/>
  <c r="AG147" i="7" s="1"/>
  <c r="T119" i="7"/>
  <c r="Q143" i="7"/>
  <c r="T95" i="7"/>
  <c r="Q145" i="7"/>
  <c r="AG145" i="7" s="1"/>
  <c r="Q144" i="7"/>
  <c r="T53" i="7"/>
  <c r="O104" i="7"/>
  <c r="P100" i="7"/>
  <c r="T99" i="7"/>
  <c r="T71" i="7"/>
  <c r="P135" i="7"/>
  <c r="T115" i="7"/>
  <c r="T74" i="7"/>
  <c r="T67" i="7"/>
  <c r="T65" i="7"/>
  <c r="P60" i="7"/>
  <c r="S63" i="7"/>
  <c r="AH63" i="7" s="1"/>
  <c r="T79" i="7"/>
  <c r="S81" i="7"/>
  <c r="AH81" i="7" s="1"/>
  <c r="O56" i="7"/>
  <c r="O28" i="7"/>
  <c r="T80" i="7"/>
  <c r="S75" i="7"/>
  <c r="AH75" i="7" s="1"/>
  <c r="T91" i="7"/>
  <c r="T139" i="7"/>
  <c r="O18" i="7"/>
  <c r="S17" i="7"/>
  <c r="AH17" i="7" s="1"/>
  <c r="T5" i="7"/>
  <c r="S126" i="7"/>
  <c r="AH126" i="7" s="1"/>
  <c r="S138" i="7"/>
  <c r="AH138" i="7" s="1"/>
  <c r="T84" i="7"/>
  <c r="S37" i="7"/>
  <c r="AH37" i="7" s="1"/>
  <c r="O88" i="7"/>
  <c r="T120" i="7"/>
  <c r="P38" i="7"/>
  <c r="O76" i="7"/>
  <c r="P17" i="7"/>
  <c r="O8" i="7"/>
  <c r="P32" i="7"/>
  <c r="P62" i="7"/>
  <c r="S13" i="7"/>
  <c r="AH13" i="7" s="1"/>
  <c r="T86" i="7"/>
  <c r="P13" i="7"/>
  <c r="T90" i="7"/>
  <c r="S45" i="7"/>
  <c r="AH45" i="7" s="1"/>
  <c r="T23" i="7"/>
  <c r="O11" i="7"/>
  <c r="P130" i="7"/>
  <c r="T128" i="7"/>
  <c r="P115" i="7"/>
  <c r="T114" i="7"/>
  <c r="S9" i="7"/>
  <c r="AH9" i="7" s="1"/>
  <c r="T61" i="7"/>
  <c r="O44" i="7"/>
  <c r="S41" i="7"/>
  <c r="AH41" i="7" s="1"/>
  <c r="T107" i="7"/>
  <c r="T87" i="7"/>
  <c r="S14" i="7"/>
  <c r="AH14" i="7" s="1"/>
  <c r="S124" i="7"/>
  <c r="AH124" i="7" s="1"/>
  <c r="O40" i="7"/>
  <c r="T39" i="7"/>
  <c r="O120" i="7"/>
  <c r="T104" i="7"/>
  <c r="S93" i="7"/>
  <c r="AH93" i="7" s="1"/>
  <c r="T92" i="7"/>
  <c r="P64" i="7"/>
  <c r="T43" i="7"/>
  <c r="P16" i="7"/>
  <c r="O7" i="7"/>
  <c r="T127" i="7"/>
  <c r="S83" i="7"/>
  <c r="AH83" i="7" s="1"/>
  <c r="S29" i="7"/>
  <c r="AH29" i="7" s="1"/>
  <c r="T103" i="7"/>
  <c r="P73" i="7"/>
  <c r="P12" i="7"/>
  <c r="T137" i="7"/>
  <c r="P103" i="7"/>
  <c r="T68" i="7"/>
  <c r="O24" i="7"/>
  <c r="S18" i="7"/>
  <c r="AH18" i="7" s="1"/>
  <c r="P10" i="7"/>
  <c r="T135" i="7"/>
  <c r="T121" i="7"/>
  <c r="P112" i="7"/>
  <c r="S111" i="7"/>
  <c r="AH111" i="7" s="1"/>
  <c r="T96" i="7"/>
  <c r="O89" i="7"/>
  <c r="P14" i="7"/>
  <c r="T133" i="7"/>
  <c r="T78" i="7"/>
  <c r="T62" i="7"/>
  <c r="P36" i="7"/>
  <c r="T47" i="7"/>
  <c r="O101" i="7"/>
  <c r="O77" i="7"/>
  <c r="T108" i="7"/>
  <c r="P92" i="7"/>
  <c r="P80" i="7"/>
  <c r="T72" i="7"/>
  <c r="T35" i="7"/>
  <c r="T31" i="7"/>
  <c r="T27" i="7"/>
  <c r="T140" i="7"/>
  <c r="O113" i="7"/>
  <c r="T98" i="7"/>
  <c r="O68" i="7"/>
  <c r="O140" i="7"/>
  <c r="O116" i="7"/>
  <c r="T110" i="7"/>
  <c r="P50" i="7"/>
  <c r="T21" i="7"/>
  <c r="S10" i="7"/>
  <c r="AH10" i="7" s="1"/>
  <c r="P137" i="7"/>
  <c r="P129" i="7"/>
  <c r="P125" i="7"/>
  <c r="P95" i="7"/>
  <c r="P83" i="7"/>
  <c r="T59" i="7"/>
  <c r="T55" i="7"/>
  <c r="T51" i="7"/>
  <c r="P34" i="7"/>
  <c r="P30" i="7"/>
  <c r="T25" i="7"/>
  <c r="O19" i="7"/>
  <c r="O15" i="7"/>
  <c r="O6" i="7"/>
  <c r="P132" i="7"/>
  <c r="P107" i="7"/>
  <c r="P91" i="7"/>
  <c r="P79" i="7"/>
  <c r="P71" i="7"/>
  <c r="T66" i="7"/>
  <c r="P139" i="7"/>
  <c r="P136" i="7"/>
  <c r="T131" i="7"/>
  <c r="S105" i="7"/>
  <c r="AH105" i="7" s="1"/>
  <c r="T102" i="7"/>
  <c r="S69" i="7"/>
  <c r="AH69" i="7" s="1"/>
  <c r="P66" i="7"/>
  <c r="P46" i="7"/>
  <c r="P42" i="7"/>
  <c r="T77" i="7"/>
  <c r="P58" i="7"/>
  <c r="P54" i="7"/>
  <c r="P26" i="7"/>
  <c r="P123" i="7"/>
  <c r="S142" i="7"/>
  <c r="AH142" i="7" s="1"/>
  <c r="O141" i="7"/>
  <c r="T132" i="7"/>
  <c r="O127" i="7"/>
  <c r="S125" i="7"/>
  <c r="AH125" i="7" s="1"/>
  <c r="P124" i="7"/>
  <c r="S118" i="7"/>
  <c r="AH118" i="7" s="1"/>
  <c r="O117" i="7"/>
  <c r="T109" i="7"/>
  <c r="P105" i="7"/>
  <c r="T97" i="7"/>
  <c r="P93" i="7"/>
  <c r="T85" i="7"/>
  <c r="P81" i="7"/>
  <c r="T73" i="7"/>
  <c r="P69" i="7"/>
  <c r="P138" i="7"/>
  <c r="P131" i="7"/>
  <c r="T129" i="7"/>
  <c r="T122" i="7"/>
  <c r="P121" i="7"/>
  <c r="P114" i="7"/>
  <c r="T112" i="7"/>
  <c r="P108" i="7"/>
  <c r="T100" i="7"/>
  <c r="P96" i="7"/>
  <c r="T88" i="7"/>
  <c r="P84" i="7"/>
  <c r="T76" i="7"/>
  <c r="P72" i="7"/>
  <c r="T136" i="7"/>
  <c r="P128" i="7"/>
  <c r="P111" i="7"/>
  <c r="T106" i="7"/>
  <c r="O102" i="7"/>
  <c r="P102" i="7"/>
  <c r="P99" i="7"/>
  <c r="T94" i="7"/>
  <c r="O90" i="7"/>
  <c r="P90" i="7"/>
  <c r="P87" i="7"/>
  <c r="T82" i="7"/>
  <c r="O78" i="7"/>
  <c r="P78" i="7"/>
  <c r="P75" i="7"/>
  <c r="T70" i="7"/>
  <c r="P142" i="7"/>
  <c r="P118" i="7"/>
  <c r="T116" i="7"/>
  <c r="T113" i="7"/>
  <c r="P109" i="7"/>
  <c r="T101" i="7"/>
  <c r="P97" i="7"/>
  <c r="T89" i="7"/>
  <c r="P85" i="7"/>
  <c r="P122" i="7"/>
  <c r="O94" i="7"/>
  <c r="P94" i="7"/>
  <c r="O82" i="7"/>
  <c r="P82" i="7"/>
  <c r="O70" i="7"/>
  <c r="P70" i="7"/>
  <c r="O106" i="7"/>
  <c r="P106" i="7"/>
  <c r="T141" i="7"/>
  <c r="T134" i="7"/>
  <c r="P133" i="7"/>
  <c r="P126" i="7"/>
  <c r="P119" i="7"/>
  <c r="T117" i="7"/>
  <c r="O110" i="7"/>
  <c r="P110" i="7"/>
  <c r="O98" i="7"/>
  <c r="P98" i="7"/>
  <c r="O86" i="7"/>
  <c r="P86" i="7"/>
  <c r="O74" i="7"/>
  <c r="P74" i="7"/>
  <c r="P134" i="7"/>
  <c r="O67" i="7"/>
  <c r="O63" i="7"/>
  <c r="O59" i="7"/>
  <c r="O55" i="7"/>
  <c r="O51" i="7"/>
  <c r="O47" i="7"/>
  <c r="O43" i="7"/>
  <c r="O39" i="7"/>
  <c r="O35" i="7"/>
  <c r="O31" i="7"/>
  <c r="O27" i="7"/>
  <c r="O23" i="7"/>
  <c r="P20" i="7"/>
  <c r="T58" i="7"/>
  <c r="T54" i="7"/>
  <c r="T50" i="7"/>
  <c r="T46" i="7"/>
  <c r="T42" i="7"/>
  <c r="T38" i="7"/>
  <c r="T34" i="7"/>
  <c r="T30" i="7"/>
  <c r="T26" i="7"/>
  <c r="T22" i="7"/>
  <c r="P65" i="7"/>
  <c r="P61" i="7"/>
  <c r="P57" i="7"/>
  <c r="P53" i="7"/>
  <c r="P49" i="7"/>
  <c r="P45" i="7"/>
  <c r="P41" i="7"/>
  <c r="P37" i="7"/>
  <c r="P33" i="7"/>
  <c r="P29" i="7"/>
  <c r="P25" i="7"/>
  <c r="P21" i="7"/>
  <c r="P22" i="7"/>
  <c r="T64" i="7"/>
  <c r="T60" i="7"/>
  <c r="T56" i="7"/>
  <c r="T52" i="7"/>
  <c r="T48" i="7"/>
  <c r="T44" i="7"/>
  <c r="T40" i="7"/>
  <c r="T36" i="7"/>
  <c r="T32" i="7"/>
  <c r="T28" i="7"/>
  <c r="T24" i="7"/>
  <c r="T20" i="7"/>
  <c r="P4" i="7"/>
  <c r="T6" i="7"/>
  <c r="P9" i="7"/>
  <c r="P5" i="7"/>
  <c r="T19" i="7"/>
  <c r="T15" i="7"/>
  <c r="T11" i="7"/>
  <c r="T7" i="7"/>
  <c r="T16" i="7"/>
  <c r="T12" i="7"/>
  <c r="T8" i="7"/>
  <c r="T4" i="7"/>
  <c r="AA143" i="7" l="1"/>
  <c r="AA156" i="7"/>
  <c r="AB156" i="7" s="1"/>
  <c r="AL156" i="7" s="1"/>
  <c r="AA151" i="7"/>
  <c r="AB151" i="7" s="1"/>
  <c r="AL151" i="7" s="1"/>
  <c r="AA154" i="7"/>
  <c r="AB154" i="7" s="1"/>
  <c r="AL154" i="7" s="1"/>
  <c r="AA157" i="7"/>
  <c r="AK157" i="7" s="1"/>
  <c r="AA166" i="7"/>
  <c r="AK166" i="7" s="1"/>
  <c r="AA149" i="7"/>
  <c r="AB149" i="7" s="1"/>
  <c r="AL149" i="7" s="1"/>
  <c r="AG156" i="7"/>
  <c r="AA152" i="7"/>
  <c r="AB152" i="7" s="1"/>
  <c r="AL152" i="7" s="1"/>
  <c r="AA164" i="7"/>
  <c r="AK164" i="7" s="1"/>
  <c r="AG146" i="7"/>
  <c r="AG154" i="7"/>
  <c r="AG151" i="7"/>
  <c r="AA161" i="7"/>
  <c r="AB161" i="7" s="1"/>
  <c r="AL161" i="7" s="1"/>
  <c r="AA159" i="7"/>
  <c r="AB159" i="7" s="1"/>
  <c r="AL159" i="7" s="1"/>
  <c r="AG143" i="7"/>
  <c r="AG158" i="7"/>
  <c r="AG162" i="7"/>
  <c r="AA162" i="7"/>
  <c r="AA147" i="7"/>
  <c r="AK147" i="7" s="1"/>
  <c r="AA145" i="7"/>
  <c r="AK145" i="7" s="1"/>
  <c r="AG144" i="7"/>
  <c r="AK143" i="7"/>
  <c r="AB143" i="7"/>
  <c r="AL143" i="7" s="1"/>
  <c r="AK156" i="7" l="1"/>
  <c r="AK151" i="7"/>
  <c r="AK154" i="7"/>
  <c r="AB157" i="7"/>
  <c r="AL157" i="7" s="1"/>
  <c r="AK149" i="7"/>
  <c r="AB166" i="7"/>
  <c r="AL166" i="7" s="1"/>
  <c r="AK152" i="7"/>
  <c r="AB164" i="7"/>
  <c r="AL164" i="7" s="1"/>
  <c r="AK161" i="7"/>
  <c r="AK159" i="7"/>
  <c r="AB147" i="7"/>
  <c r="AL147" i="7" s="1"/>
  <c r="AK162" i="7"/>
  <c r="AB162" i="7"/>
  <c r="AL162" i="7" s="1"/>
  <c r="AB145" i="7"/>
  <c r="AL145" i="7" s="1"/>
  <c r="A11" i="9"/>
  <c r="A10" i="9"/>
  <c r="A9" i="9"/>
  <c r="N3" i="7"/>
  <c r="F3" i="7"/>
  <c r="A3" i="9"/>
  <c r="A4" i="9"/>
  <c r="A6" i="9"/>
  <c r="A7" i="9"/>
  <c r="A8" i="9"/>
  <c r="A2" i="9"/>
  <c r="A14" i="8"/>
  <c r="A15" i="8"/>
  <c r="A2" i="8"/>
  <c r="A3" i="8"/>
  <c r="A4" i="8"/>
  <c r="A5" i="8"/>
  <c r="A6" i="8"/>
  <c r="A7" i="8"/>
  <c r="A8" i="8"/>
  <c r="A9" i="8"/>
  <c r="A10" i="8"/>
  <c r="A11" i="8"/>
  <c r="A12" i="8"/>
  <c r="L15" i="8"/>
  <c r="I15" i="8"/>
  <c r="L14" i="8"/>
  <c r="I14" i="8"/>
  <c r="A13" i="8"/>
  <c r="L13" i="8"/>
  <c r="I13" i="8"/>
  <c r="L12" i="8"/>
  <c r="I12" i="8"/>
  <c r="L11" i="8"/>
  <c r="I11" i="8"/>
  <c r="L10" i="8"/>
  <c r="I10" i="8"/>
  <c r="L9" i="8"/>
  <c r="I9" i="8"/>
  <c r="L8" i="8"/>
  <c r="I8" i="8"/>
  <c r="K7" i="8"/>
  <c r="L7" i="8" s="1"/>
  <c r="H7" i="8"/>
  <c r="I7" i="8" s="1"/>
  <c r="K6" i="8"/>
  <c r="L6" i="8" s="1"/>
  <c r="H6" i="8"/>
  <c r="I6" i="8" s="1"/>
  <c r="K5" i="8"/>
  <c r="L5" i="8" s="1"/>
  <c r="H5" i="8"/>
  <c r="I5" i="8" s="1"/>
  <c r="L4" i="8"/>
  <c r="I4" i="8"/>
  <c r="L3" i="8"/>
  <c r="H3" i="8"/>
  <c r="I3" i="8" s="1"/>
  <c r="L2" i="8"/>
  <c r="H2" i="8"/>
  <c r="I2" i="8" s="1"/>
  <c r="R3" i="7"/>
  <c r="T3" i="7" s="1"/>
  <c r="AE3" i="7"/>
  <c r="AD3" i="7"/>
  <c r="W3" i="7"/>
  <c r="U3" i="7"/>
  <c r="AI3" i="7" s="1"/>
  <c r="AL2" i="7"/>
  <c r="AK2" i="7"/>
  <c r="AJ2" i="7"/>
  <c r="AI2" i="7"/>
  <c r="AH2" i="7"/>
  <c r="AG2" i="7"/>
  <c r="K3" i="7" l="1"/>
  <c r="G21" i="7"/>
  <c r="AF21" i="7" s="1"/>
  <c r="G22" i="7"/>
  <c r="AF22" i="7" s="1"/>
  <c r="G23" i="7"/>
  <c r="AF23" i="7" s="1"/>
  <c r="H26" i="7"/>
  <c r="H28" i="7"/>
  <c r="H29" i="7"/>
  <c r="H30" i="7"/>
  <c r="H31" i="7"/>
  <c r="L34" i="7"/>
  <c r="L35" i="7"/>
  <c r="H45" i="7"/>
  <c r="H46" i="7"/>
  <c r="H47" i="7"/>
  <c r="M50" i="7"/>
  <c r="G52" i="7"/>
  <c r="AF52" i="7" s="1"/>
  <c r="L57" i="7"/>
  <c r="K58" i="7"/>
  <c r="K59" i="7"/>
  <c r="J64" i="7"/>
  <c r="J65" i="7"/>
  <c r="I66" i="7"/>
  <c r="I67" i="7"/>
  <c r="M76" i="7"/>
  <c r="M77" i="7"/>
  <c r="M78" i="7"/>
  <c r="M79" i="7"/>
  <c r="K93" i="7"/>
  <c r="J94" i="7"/>
  <c r="J95" i="7"/>
  <c r="I100" i="7"/>
  <c r="I101" i="7"/>
  <c r="I102" i="7"/>
  <c r="I103" i="7"/>
  <c r="I104" i="7"/>
  <c r="J105" i="7"/>
  <c r="J106" i="7"/>
  <c r="J107" i="7"/>
  <c r="K112" i="7"/>
  <c r="K113" i="7"/>
  <c r="K114" i="7"/>
  <c r="K115" i="7"/>
  <c r="M118" i="7"/>
  <c r="M119" i="7"/>
  <c r="J124" i="7"/>
  <c r="J125" i="7"/>
  <c r="J126" i="7"/>
  <c r="J127" i="7"/>
  <c r="K128" i="7"/>
  <c r="L129" i="7"/>
  <c r="L130" i="7"/>
  <c r="K131" i="7"/>
  <c r="L136" i="7"/>
  <c r="L137" i="7"/>
  <c r="L138" i="7"/>
  <c r="L139" i="7"/>
  <c r="M6" i="7"/>
  <c r="M7" i="7"/>
  <c r="M10" i="7"/>
  <c r="M11" i="7"/>
  <c r="M16" i="7"/>
  <c r="M17" i="7"/>
  <c r="M18" i="7"/>
  <c r="M19" i="7"/>
  <c r="G30" i="7"/>
  <c r="AF30" i="7" s="1"/>
  <c r="H67" i="7"/>
  <c r="I94" i="7"/>
  <c r="I105" i="7"/>
  <c r="L119" i="7"/>
  <c r="K137" i="7"/>
  <c r="M9" i="7"/>
  <c r="H21" i="7"/>
  <c r="H22" i="7"/>
  <c r="H23" i="7"/>
  <c r="I28" i="7"/>
  <c r="I29" i="7"/>
  <c r="I30" i="7"/>
  <c r="I31" i="7"/>
  <c r="M34" i="7"/>
  <c r="M35" i="7"/>
  <c r="I45" i="7"/>
  <c r="I46" i="7"/>
  <c r="I47" i="7"/>
  <c r="H52" i="7"/>
  <c r="G53" i="7"/>
  <c r="AF53" i="7" s="1"/>
  <c r="G54" i="7"/>
  <c r="AF54" i="7" s="1"/>
  <c r="G55" i="7"/>
  <c r="AF55" i="7" s="1"/>
  <c r="K56" i="7"/>
  <c r="M57" i="7"/>
  <c r="L58" i="7"/>
  <c r="L59" i="7"/>
  <c r="K64" i="7"/>
  <c r="K65" i="7"/>
  <c r="J66" i="7"/>
  <c r="J67" i="7"/>
  <c r="K86" i="7"/>
  <c r="G88" i="7"/>
  <c r="AF88" i="7" s="1"/>
  <c r="G89" i="7"/>
  <c r="AF89" i="7" s="1"/>
  <c r="L93" i="7"/>
  <c r="K94" i="7"/>
  <c r="K95" i="7"/>
  <c r="J100" i="7"/>
  <c r="J101" i="7"/>
  <c r="J102" i="7"/>
  <c r="J103" i="7"/>
  <c r="K104" i="7"/>
  <c r="K105" i="7"/>
  <c r="K106" i="7"/>
  <c r="K107" i="7"/>
  <c r="L112" i="7"/>
  <c r="L113" i="7"/>
  <c r="L114" i="7"/>
  <c r="L115" i="7"/>
  <c r="K124" i="7"/>
  <c r="K125" i="7"/>
  <c r="K126" i="7"/>
  <c r="K127" i="7"/>
  <c r="M128" i="7"/>
  <c r="M129" i="7"/>
  <c r="M130" i="7"/>
  <c r="L131" i="7"/>
  <c r="M136" i="7"/>
  <c r="M137" i="7"/>
  <c r="M138" i="7"/>
  <c r="M139" i="7"/>
  <c r="J12" i="7"/>
  <c r="I16" i="7"/>
  <c r="J17" i="7"/>
  <c r="K7" i="7"/>
  <c r="H66" i="7"/>
  <c r="H101" i="7"/>
  <c r="M117" i="7"/>
  <c r="M142" i="7"/>
  <c r="L16" i="7"/>
  <c r="I21" i="7"/>
  <c r="I22" i="7"/>
  <c r="I23" i="7"/>
  <c r="J28" i="7"/>
  <c r="J29" i="7"/>
  <c r="J30" i="7"/>
  <c r="J31" i="7"/>
  <c r="J45" i="7"/>
  <c r="J46" i="7"/>
  <c r="J47" i="7"/>
  <c r="I52" i="7"/>
  <c r="H53" i="7"/>
  <c r="H54" i="7"/>
  <c r="H55" i="7"/>
  <c r="M58" i="7"/>
  <c r="M59" i="7"/>
  <c r="L64" i="7"/>
  <c r="L65" i="7"/>
  <c r="K66" i="7"/>
  <c r="K67" i="7"/>
  <c r="G81" i="7"/>
  <c r="AF81" i="7" s="1"/>
  <c r="G82" i="7"/>
  <c r="AF82" i="7" s="1"/>
  <c r="G83" i="7"/>
  <c r="AF83" i="7" s="1"/>
  <c r="H84" i="7"/>
  <c r="L86" i="7"/>
  <c r="H88" i="7"/>
  <c r="H89" i="7"/>
  <c r="G90" i="7"/>
  <c r="AF90" i="7" s="1"/>
  <c r="G91" i="7"/>
  <c r="AF91" i="7" s="1"/>
  <c r="K92" i="7"/>
  <c r="M93" i="7"/>
  <c r="L94" i="7"/>
  <c r="L95" i="7"/>
  <c r="K100" i="7"/>
  <c r="K101" i="7"/>
  <c r="K102" i="7"/>
  <c r="K103" i="7"/>
  <c r="L104" i="7"/>
  <c r="L105" i="7"/>
  <c r="L106" i="7"/>
  <c r="L107" i="7"/>
  <c r="M112" i="7"/>
  <c r="M113" i="7"/>
  <c r="M114" i="7"/>
  <c r="M115" i="7"/>
  <c r="L124" i="7"/>
  <c r="L125" i="7"/>
  <c r="L126" i="7"/>
  <c r="L127" i="7"/>
  <c r="M131" i="7"/>
  <c r="H11" i="7"/>
  <c r="I17" i="7"/>
  <c r="J10" i="7"/>
  <c r="J18" i="7"/>
  <c r="K16" i="7"/>
  <c r="H103" i="7"/>
  <c r="J113" i="7"/>
  <c r="K129" i="7"/>
  <c r="M5" i="7"/>
  <c r="J21" i="7"/>
  <c r="J22" i="7"/>
  <c r="J23" i="7"/>
  <c r="K28" i="7"/>
  <c r="K29" i="7"/>
  <c r="K30" i="7"/>
  <c r="K31" i="7"/>
  <c r="K45" i="7"/>
  <c r="K46" i="7"/>
  <c r="K47" i="7"/>
  <c r="J52" i="7"/>
  <c r="I53" i="7"/>
  <c r="I54" i="7"/>
  <c r="I55" i="7"/>
  <c r="M64" i="7"/>
  <c r="M65" i="7"/>
  <c r="L66" i="7"/>
  <c r="L67" i="7"/>
  <c r="H81" i="7"/>
  <c r="H82" i="7"/>
  <c r="H83" i="7"/>
  <c r="I88" i="7"/>
  <c r="I89" i="7"/>
  <c r="H90" i="7"/>
  <c r="H91" i="7"/>
  <c r="M94" i="7"/>
  <c r="M95" i="7"/>
  <c r="L100" i="7"/>
  <c r="L101" i="7"/>
  <c r="L102" i="7"/>
  <c r="L103" i="7"/>
  <c r="M104" i="7"/>
  <c r="M105" i="7"/>
  <c r="M106" i="7"/>
  <c r="M107" i="7"/>
  <c r="M124" i="7"/>
  <c r="M125" i="7"/>
  <c r="M126" i="7"/>
  <c r="M127" i="7"/>
  <c r="K8" i="7"/>
  <c r="K17" i="7"/>
  <c r="G31" i="7"/>
  <c r="AF31" i="7" s="1"/>
  <c r="J112" i="7"/>
  <c r="L7" i="7"/>
  <c r="K21" i="7"/>
  <c r="K22" i="7"/>
  <c r="K23" i="7"/>
  <c r="L28" i="7"/>
  <c r="L29" i="7"/>
  <c r="L30" i="7"/>
  <c r="L31" i="7"/>
  <c r="L45" i="7"/>
  <c r="L46" i="7"/>
  <c r="L47" i="7"/>
  <c r="K52" i="7"/>
  <c r="J53" i="7"/>
  <c r="J54" i="7"/>
  <c r="J55" i="7"/>
  <c r="M66" i="7"/>
  <c r="M67" i="7"/>
  <c r="G69" i="7"/>
  <c r="AF69" i="7" s="1"/>
  <c r="G70" i="7"/>
  <c r="AF70" i="7" s="1"/>
  <c r="G71" i="7"/>
  <c r="AF71" i="7" s="1"/>
  <c r="H72" i="7"/>
  <c r="I81" i="7"/>
  <c r="I82" i="7"/>
  <c r="I83" i="7"/>
  <c r="J88" i="7"/>
  <c r="J89" i="7"/>
  <c r="I90" i="7"/>
  <c r="I91" i="7"/>
  <c r="M100" i="7"/>
  <c r="M101" i="7"/>
  <c r="M102" i="7"/>
  <c r="M103" i="7"/>
  <c r="H4" i="7"/>
  <c r="G6" i="7"/>
  <c r="AF6" i="7" s="1"/>
  <c r="H9" i="7"/>
  <c r="G11" i="7"/>
  <c r="AF11" i="7" s="1"/>
  <c r="G17" i="7"/>
  <c r="AF17" i="7" s="1"/>
  <c r="G19" i="7"/>
  <c r="AF19" i="7" s="1"/>
  <c r="I8" i="7"/>
  <c r="H19" i="7"/>
  <c r="J7" i="7"/>
  <c r="K6" i="7"/>
  <c r="K19" i="7"/>
  <c r="M33" i="7"/>
  <c r="I65" i="7"/>
  <c r="I95" i="7"/>
  <c r="I107" i="7"/>
  <c r="I125" i="7"/>
  <c r="K136" i="7"/>
  <c r="L10" i="7"/>
  <c r="L21" i="7"/>
  <c r="L22" i="7"/>
  <c r="L23" i="7"/>
  <c r="M28" i="7"/>
  <c r="M29" i="7"/>
  <c r="M30" i="7"/>
  <c r="M31" i="7"/>
  <c r="G33" i="7"/>
  <c r="AF33" i="7" s="1"/>
  <c r="G40" i="7"/>
  <c r="AF40" i="7" s="1"/>
  <c r="G41" i="7"/>
  <c r="AF41" i="7" s="1"/>
  <c r="G42" i="7"/>
  <c r="AF42" i="7" s="1"/>
  <c r="G43" i="7"/>
  <c r="AF43" i="7" s="1"/>
  <c r="J44" i="7"/>
  <c r="M45" i="7"/>
  <c r="M46" i="7"/>
  <c r="M47" i="7"/>
  <c r="L52" i="7"/>
  <c r="K53" i="7"/>
  <c r="K54" i="7"/>
  <c r="K55" i="7"/>
  <c r="H69" i="7"/>
  <c r="H70" i="7"/>
  <c r="H71" i="7"/>
  <c r="I72" i="7"/>
  <c r="K74" i="7"/>
  <c r="J81" i="7"/>
  <c r="J82" i="7"/>
  <c r="J83" i="7"/>
  <c r="K88" i="7"/>
  <c r="K89" i="7"/>
  <c r="J90" i="7"/>
  <c r="J91" i="7"/>
  <c r="G117" i="7"/>
  <c r="AF117" i="7" s="1"/>
  <c r="G141" i="7"/>
  <c r="AF141" i="7" s="1"/>
  <c r="G142" i="7"/>
  <c r="AF142" i="7" s="1"/>
  <c r="G4" i="7"/>
  <c r="AF4" i="7" s="1"/>
  <c r="G5" i="7"/>
  <c r="AF5" i="7" s="1"/>
  <c r="G9" i="7"/>
  <c r="AF9" i="7" s="1"/>
  <c r="H142" i="7"/>
  <c r="H5" i="7"/>
  <c r="G8" i="7"/>
  <c r="AF8" i="7" s="1"/>
  <c r="G10" i="7"/>
  <c r="AF10" i="7" s="1"/>
  <c r="G12" i="7"/>
  <c r="AF12" i="7" s="1"/>
  <c r="G18" i="7"/>
  <c r="AF18" i="7" s="1"/>
  <c r="I9" i="7"/>
  <c r="H18" i="7"/>
  <c r="I19" i="7"/>
  <c r="J16" i="7"/>
  <c r="L5" i="7"/>
  <c r="G28" i="7"/>
  <c r="AF28" i="7" s="1"/>
  <c r="J58" i="7"/>
  <c r="M98" i="7"/>
  <c r="J115" i="7"/>
  <c r="J128" i="7"/>
  <c r="M4" i="7"/>
  <c r="L19" i="7"/>
  <c r="M21" i="7"/>
  <c r="M22" i="7"/>
  <c r="M23" i="7"/>
  <c r="H33" i="7"/>
  <c r="H40" i="7"/>
  <c r="H41" i="7"/>
  <c r="H42" i="7"/>
  <c r="H43" i="7"/>
  <c r="M52" i="7"/>
  <c r="L53" i="7"/>
  <c r="L54" i="7"/>
  <c r="L55" i="7"/>
  <c r="I69" i="7"/>
  <c r="I70" i="7"/>
  <c r="I71" i="7"/>
  <c r="L72" i="7"/>
  <c r="L74" i="7"/>
  <c r="G76" i="7"/>
  <c r="AF76" i="7" s="1"/>
  <c r="G77" i="7"/>
  <c r="AF77" i="7" s="1"/>
  <c r="G78" i="7"/>
  <c r="AF78" i="7" s="1"/>
  <c r="G79" i="7"/>
  <c r="AF79" i="7" s="1"/>
  <c r="K81" i="7"/>
  <c r="K82" i="7"/>
  <c r="K83" i="7"/>
  <c r="L88" i="7"/>
  <c r="L89" i="7"/>
  <c r="K90" i="7"/>
  <c r="K91" i="7"/>
  <c r="H117" i="7"/>
  <c r="G118" i="7"/>
  <c r="AF118" i="7" s="1"/>
  <c r="G119" i="7"/>
  <c r="AF119" i="7" s="1"/>
  <c r="H141" i="7"/>
  <c r="G7" i="7"/>
  <c r="AF7" i="7" s="1"/>
  <c r="G16" i="7"/>
  <c r="AF16" i="7" s="1"/>
  <c r="H16" i="7"/>
  <c r="J6" i="7"/>
  <c r="K18" i="7"/>
  <c r="G32" i="7"/>
  <c r="AF32" i="7" s="1"/>
  <c r="L76" i="7"/>
  <c r="L6" i="7"/>
  <c r="I33" i="7"/>
  <c r="G34" i="7"/>
  <c r="AF34" i="7" s="1"/>
  <c r="G35" i="7"/>
  <c r="AF35" i="7" s="1"/>
  <c r="M36" i="7"/>
  <c r="I40" i="7"/>
  <c r="I41" i="7"/>
  <c r="I42" i="7"/>
  <c r="I43" i="7"/>
  <c r="M53" i="7"/>
  <c r="M54" i="7"/>
  <c r="M55" i="7"/>
  <c r="G57" i="7"/>
  <c r="AF57" i="7" s="1"/>
  <c r="J69" i="7"/>
  <c r="J70" i="7"/>
  <c r="J71" i="7"/>
  <c r="H76" i="7"/>
  <c r="H77" i="7"/>
  <c r="H78" i="7"/>
  <c r="H79" i="7"/>
  <c r="H80" i="7"/>
  <c r="L81" i="7"/>
  <c r="L82" i="7"/>
  <c r="L83" i="7"/>
  <c r="M88" i="7"/>
  <c r="M89" i="7"/>
  <c r="L90" i="7"/>
  <c r="L91" i="7"/>
  <c r="I117" i="7"/>
  <c r="H118" i="7"/>
  <c r="H119" i="7"/>
  <c r="G129" i="7"/>
  <c r="AF129" i="7" s="1"/>
  <c r="G130" i="7"/>
  <c r="AF130" i="7" s="1"/>
  <c r="G136" i="7"/>
  <c r="AF136" i="7" s="1"/>
  <c r="G137" i="7"/>
  <c r="AF137" i="7" s="1"/>
  <c r="G138" i="7"/>
  <c r="AF138" i="7" s="1"/>
  <c r="G139" i="7"/>
  <c r="AF139" i="7" s="1"/>
  <c r="G140" i="7"/>
  <c r="AF140" i="7" s="1"/>
  <c r="I141" i="7"/>
  <c r="I142" i="7"/>
  <c r="I4" i="7"/>
  <c r="I5" i="7"/>
  <c r="H6" i="7"/>
  <c r="H7" i="7"/>
  <c r="H10" i="7"/>
  <c r="H17" i="7"/>
  <c r="I18" i="7"/>
  <c r="L12" i="7"/>
  <c r="J19" i="7"/>
  <c r="K11" i="7"/>
  <c r="I64" i="7"/>
  <c r="L79" i="7"/>
  <c r="G104" i="7"/>
  <c r="AF104" i="7" s="1"/>
  <c r="I124" i="7"/>
  <c r="M141" i="7"/>
  <c r="J33" i="7"/>
  <c r="H34" i="7"/>
  <c r="H35" i="7"/>
  <c r="J40" i="7"/>
  <c r="J41" i="7"/>
  <c r="J42" i="7"/>
  <c r="J43" i="7"/>
  <c r="H57" i="7"/>
  <c r="G58" i="7"/>
  <c r="AF58" i="7" s="1"/>
  <c r="G59" i="7"/>
  <c r="AF59" i="7" s="1"/>
  <c r="J60" i="7"/>
  <c r="K69" i="7"/>
  <c r="K70" i="7"/>
  <c r="K71" i="7"/>
  <c r="I76" i="7"/>
  <c r="I77" i="7"/>
  <c r="I78" i="7"/>
  <c r="I79" i="7"/>
  <c r="I80" i="7"/>
  <c r="M81" i="7"/>
  <c r="M82" i="7"/>
  <c r="M83" i="7"/>
  <c r="M90" i="7"/>
  <c r="M91" i="7"/>
  <c r="G93" i="7"/>
  <c r="AF93" i="7" s="1"/>
  <c r="G112" i="7"/>
  <c r="AF112" i="7" s="1"/>
  <c r="G113" i="7"/>
  <c r="AF113" i="7" s="1"/>
  <c r="G114" i="7"/>
  <c r="AF114" i="7" s="1"/>
  <c r="G115" i="7"/>
  <c r="AF115" i="7" s="1"/>
  <c r="H116" i="7"/>
  <c r="J117" i="7"/>
  <c r="I118" i="7"/>
  <c r="I119" i="7"/>
  <c r="K120" i="7"/>
  <c r="H129" i="7"/>
  <c r="H130" i="7"/>
  <c r="G131" i="7"/>
  <c r="AF131" i="7" s="1"/>
  <c r="H136" i="7"/>
  <c r="H137" i="7"/>
  <c r="H138" i="7"/>
  <c r="H139" i="7"/>
  <c r="I140" i="7"/>
  <c r="J141" i="7"/>
  <c r="J142" i="7"/>
  <c r="J4" i="7"/>
  <c r="J5" i="7"/>
  <c r="I6" i="7"/>
  <c r="I7" i="7"/>
  <c r="J8" i="7"/>
  <c r="J9" i="7"/>
  <c r="I10" i="7"/>
  <c r="I11" i="7"/>
  <c r="K12" i="7"/>
  <c r="K9" i="7"/>
  <c r="L8" i="7"/>
  <c r="H102" i="7"/>
  <c r="J114" i="7"/>
  <c r="I126" i="7"/>
  <c r="M140" i="7"/>
  <c r="L17" i="7"/>
  <c r="K33" i="7"/>
  <c r="I34" i="7"/>
  <c r="I35" i="7"/>
  <c r="K40" i="7"/>
  <c r="K41" i="7"/>
  <c r="K42" i="7"/>
  <c r="K43" i="7"/>
  <c r="I57" i="7"/>
  <c r="H58" i="7"/>
  <c r="H59" i="7"/>
  <c r="K60" i="7"/>
  <c r="L62" i="7"/>
  <c r="G64" i="7"/>
  <c r="AF64" i="7" s="1"/>
  <c r="G65" i="7"/>
  <c r="AF65" i="7" s="1"/>
  <c r="L69" i="7"/>
  <c r="L70" i="7"/>
  <c r="L71" i="7"/>
  <c r="J76" i="7"/>
  <c r="J77" i="7"/>
  <c r="J78" i="7"/>
  <c r="J79" i="7"/>
  <c r="H93" i="7"/>
  <c r="G94" i="7"/>
  <c r="AF94" i="7" s="1"/>
  <c r="G95" i="7"/>
  <c r="AF95" i="7" s="1"/>
  <c r="G105" i="7"/>
  <c r="AF105" i="7" s="1"/>
  <c r="G106" i="7"/>
  <c r="AF106" i="7" s="1"/>
  <c r="G107" i="7"/>
  <c r="AF107" i="7" s="1"/>
  <c r="M110" i="7"/>
  <c r="H112" i="7"/>
  <c r="H113" i="7"/>
  <c r="H114" i="7"/>
  <c r="H115" i="7"/>
  <c r="J116" i="7"/>
  <c r="K117" i="7"/>
  <c r="J118" i="7"/>
  <c r="J119" i="7"/>
  <c r="L120" i="7"/>
  <c r="M122" i="7"/>
  <c r="G124" i="7"/>
  <c r="AF124" i="7" s="1"/>
  <c r="G125" i="7"/>
  <c r="AF125" i="7" s="1"/>
  <c r="G126" i="7"/>
  <c r="AF126" i="7" s="1"/>
  <c r="G127" i="7"/>
  <c r="AF127" i="7" s="1"/>
  <c r="G128" i="7"/>
  <c r="AF128" i="7" s="1"/>
  <c r="I129" i="7"/>
  <c r="I130" i="7"/>
  <c r="H131" i="7"/>
  <c r="G132" i="7"/>
  <c r="AF132" i="7" s="1"/>
  <c r="I136" i="7"/>
  <c r="I137" i="7"/>
  <c r="I138" i="7"/>
  <c r="I139" i="7"/>
  <c r="K140" i="7"/>
  <c r="K141" i="7"/>
  <c r="K142" i="7"/>
  <c r="K4" i="7"/>
  <c r="K5" i="7"/>
  <c r="J11" i="7"/>
  <c r="K10" i="7"/>
  <c r="J59" i="7"/>
  <c r="L77" i="7"/>
  <c r="M96" i="7"/>
  <c r="L118" i="7"/>
  <c r="K130" i="7"/>
  <c r="K139" i="7"/>
  <c r="L11" i="7"/>
  <c r="L33" i="7"/>
  <c r="J34" i="7"/>
  <c r="J35" i="7"/>
  <c r="L40" i="7"/>
  <c r="L41" i="7"/>
  <c r="L42" i="7"/>
  <c r="L43" i="7"/>
  <c r="J57" i="7"/>
  <c r="I58" i="7"/>
  <c r="I59" i="7"/>
  <c r="M62" i="7"/>
  <c r="H64" i="7"/>
  <c r="H65" i="7"/>
  <c r="G66" i="7"/>
  <c r="AF66" i="7" s="1"/>
  <c r="G67" i="7"/>
  <c r="AF67" i="7" s="1"/>
  <c r="M68" i="7"/>
  <c r="M69" i="7"/>
  <c r="M70" i="7"/>
  <c r="M71" i="7"/>
  <c r="K76" i="7"/>
  <c r="K77" i="7"/>
  <c r="K78" i="7"/>
  <c r="K79" i="7"/>
  <c r="I93" i="7"/>
  <c r="H94" i="7"/>
  <c r="H95" i="7"/>
  <c r="L96" i="7"/>
  <c r="L98" i="7"/>
  <c r="G100" i="7"/>
  <c r="AF100" i="7" s="1"/>
  <c r="G101" i="7"/>
  <c r="AF101" i="7" s="1"/>
  <c r="G102" i="7"/>
  <c r="AF102" i="7" s="1"/>
  <c r="G103" i="7"/>
  <c r="AF103" i="7" s="1"/>
  <c r="H105" i="7"/>
  <c r="H106" i="7"/>
  <c r="H107" i="7"/>
  <c r="H108" i="7"/>
  <c r="I112" i="7"/>
  <c r="I113" i="7"/>
  <c r="I114" i="7"/>
  <c r="I115" i="7"/>
  <c r="K116" i="7"/>
  <c r="L117" i="7"/>
  <c r="K118" i="7"/>
  <c r="K119" i="7"/>
  <c r="H124" i="7"/>
  <c r="H125" i="7"/>
  <c r="H126" i="7"/>
  <c r="H127" i="7"/>
  <c r="H128" i="7"/>
  <c r="J129" i="7"/>
  <c r="J130" i="7"/>
  <c r="Q130" i="7" s="1"/>
  <c r="AG130" i="7" s="1"/>
  <c r="I131" i="7"/>
  <c r="J136" i="7"/>
  <c r="J137" i="7"/>
  <c r="J138" i="7"/>
  <c r="Q138" i="7" s="1"/>
  <c r="AG138" i="7" s="1"/>
  <c r="J139" i="7"/>
  <c r="Q139" i="7" s="1"/>
  <c r="AG139" i="7" s="1"/>
  <c r="L140" i="7"/>
  <c r="L141" i="7"/>
  <c r="L142" i="7"/>
  <c r="L4" i="7"/>
  <c r="L9" i="7"/>
  <c r="G26" i="7"/>
  <c r="AF26" i="7" s="1"/>
  <c r="L78" i="7"/>
  <c r="H100" i="7"/>
  <c r="L116" i="7"/>
  <c r="J131" i="7"/>
  <c r="M8" i="7"/>
  <c r="G29" i="7"/>
  <c r="AF29" i="7" s="1"/>
  <c r="K34" i="7"/>
  <c r="K35" i="7"/>
  <c r="M40" i="7"/>
  <c r="M41" i="7"/>
  <c r="M42" i="7"/>
  <c r="M43" i="7"/>
  <c r="G45" i="7"/>
  <c r="AF45" i="7" s="1"/>
  <c r="G46" i="7"/>
  <c r="AF46" i="7" s="1"/>
  <c r="G47" i="7"/>
  <c r="AF47" i="7" s="1"/>
  <c r="K57" i="7"/>
  <c r="J93" i="7"/>
  <c r="I106" i="7"/>
  <c r="I127" i="7"/>
  <c r="K138" i="7"/>
  <c r="L18" i="7"/>
  <c r="M111" i="7"/>
  <c r="G98" i="7"/>
  <c r="AF98" i="7" s="1"/>
  <c r="G85" i="7"/>
  <c r="AF85" i="7" s="1"/>
  <c r="I84" i="7"/>
  <c r="J80" i="7"/>
  <c r="G84" i="7"/>
  <c r="AF84" i="7" s="1"/>
  <c r="M24" i="7"/>
  <c r="L13" i="7"/>
  <c r="K24" i="7"/>
  <c r="L133" i="7"/>
  <c r="M97" i="7"/>
  <c r="L32" i="7"/>
  <c r="L44" i="7"/>
  <c r="M80" i="7"/>
  <c r="M20" i="7"/>
  <c r="H73" i="7"/>
  <c r="L49" i="7"/>
  <c r="K25" i="7"/>
  <c r="L122" i="7"/>
  <c r="L50" i="7"/>
  <c r="K50" i="7"/>
  <c r="J122" i="7"/>
  <c r="Q122" i="7" s="1"/>
  <c r="AG122" i="7" s="1"/>
  <c r="M27" i="7"/>
  <c r="H62" i="7"/>
  <c r="H50" i="7"/>
  <c r="L15" i="7"/>
  <c r="M87" i="7"/>
  <c r="M99" i="7"/>
  <c r="H111" i="7"/>
  <c r="H39" i="7"/>
  <c r="M75" i="7"/>
  <c r="L75" i="7"/>
  <c r="J98" i="7"/>
  <c r="H134" i="7"/>
  <c r="H123" i="7"/>
  <c r="L99" i="7"/>
  <c r="M86" i="7"/>
  <c r="G73" i="7"/>
  <c r="AF73" i="7" s="1"/>
  <c r="M72" i="7"/>
  <c r="G68" i="7"/>
  <c r="AF68" i="7" s="1"/>
  <c r="K72" i="7"/>
  <c r="K96" i="7"/>
  <c r="L132" i="7"/>
  <c r="J120" i="7"/>
  <c r="I48" i="7"/>
  <c r="I20" i="7"/>
  <c r="I32" i="7"/>
  <c r="J56" i="7"/>
  <c r="K85" i="7"/>
  <c r="M49" i="7"/>
  <c r="H37" i="7"/>
  <c r="J87" i="7"/>
  <c r="J111" i="7"/>
  <c r="L39" i="7"/>
  <c r="K39" i="7"/>
  <c r="I50" i="7"/>
  <c r="K15" i="7"/>
  <c r="L87" i="7"/>
  <c r="I98" i="7"/>
  <c r="K87" i="7"/>
  <c r="M74" i="7"/>
  <c r="G61" i="7"/>
  <c r="AF61" i="7" s="1"/>
  <c r="G60" i="7"/>
  <c r="AF60" i="7" s="1"/>
  <c r="G56" i="7"/>
  <c r="AF56" i="7" s="1"/>
  <c r="M60" i="7"/>
  <c r="M13" i="7"/>
  <c r="H121" i="7"/>
  <c r="J48" i="7"/>
  <c r="H36" i="7"/>
  <c r="M133" i="7"/>
  <c r="I13" i="7"/>
  <c r="H49" i="7"/>
  <c r="G97" i="7"/>
  <c r="AF97" i="7" s="1"/>
  <c r="M73" i="7"/>
  <c r="J68" i="7"/>
  <c r="J140" i="7"/>
  <c r="I44" i="7"/>
  <c r="J73" i="7"/>
  <c r="M25" i="7"/>
  <c r="J75" i="7"/>
  <c r="L110" i="7"/>
  <c r="K110" i="7"/>
  <c r="M15" i="7"/>
  <c r="J110" i="7"/>
  <c r="Q110" i="7" s="1"/>
  <c r="AG110" i="7" s="1"/>
  <c r="M135" i="7"/>
  <c r="I39" i="7"/>
  <c r="K38" i="7"/>
  <c r="M14" i="7"/>
  <c r="M63" i="7"/>
  <c r="L27" i="7"/>
  <c r="K75" i="7"/>
  <c r="G62" i="7"/>
  <c r="AF62" i="7" s="1"/>
  <c r="I49" i="7"/>
  <c r="G48" i="7"/>
  <c r="AF48" i="7" s="1"/>
  <c r="G44" i="7"/>
  <c r="AF44" i="7" s="1"/>
  <c r="M12" i="7"/>
  <c r="I12" i="7"/>
  <c r="H120" i="7"/>
  <c r="I36" i="7"/>
  <c r="I24" i="7"/>
  <c r="J133" i="7"/>
  <c r="H133" i="7"/>
  <c r="L68" i="7"/>
  <c r="K32" i="7"/>
  <c r="I116" i="7"/>
  <c r="H61" i="7"/>
  <c r="I37" i="7"/>
  <c r="L111" i="7"/>
  <c r="J63" i="7"/>
  <c r="I99" i="7"/>
  <c r="H99" i="7"/>
  <c r="K135" i="7"/>
  <c r="G99" i="7"/>
  <c r="AF99" i="7" s="1"/>
  <c r="M134" i="7"/>
  <c r="L38" i="7"/>
  <c r="K27" i="7"/>
  <c r="J134" i="7"/>
  <c r="L63" i="7"/>
  <c r="H20" i="7"/>
  <c r="K98" i="7"/>
  <c r="I122" i="7"/>
  <c r="K63" i="7"/>
  <c r="G50" i="7"/>
  <c r="AF50" i="7" s="1"/>
  <c r="G37" i="7"/>
  <c r="AF37" i="7" s="1"/>
  <c r="G36" i="7"/>
  <c r="AF36" i="7" s="1"/>
  <c r="H32" i="7"/>
  <c r="M120" i="7"/>
  <c r="M132" i="7"/>
  <c r="M108" i="7"/>
  <c r="J24" i="7"/>
  <c r="K13" i="7"/>
  <c r="L85" i="7"/>
  <c r="L121" i="7"/>
  <c r="J121" i="7"/>
  <c r="M61" i="7"/>
  <c r="M32" i="7"/>
  <c r="J104" i="7"/>
  <c r="I92" i="7"/>
  <c r="L134" i="7"/>
  <c r="L51" i="7"/>
  <c r="G38" i="7"/>
  <c r="AF38" i="7" s="1"/>
  <c r="J25" i="7"/>
  <c r="G24" i="7"/>
  <c r="AF24" i="7" s="1"/>
  <c r="L20" i="7"/>
  <c r="J72" i="7"/>
  <c r="I120" i="7"/>
  <c r="G121" i="7"/>
  <c r="AF121" i="7" s="1"/>
  <c r="K132" i="7"/>
  <c r="L109" i="7"/>
  <c r="J109" i="7"/>
  <c r="I25" i="7"/>
  <c r="J20" i="7"/>
  <c r="I68" i="7"/>
  <c r="L92" i="7"/>
  <c r="L80" i="7"/>
  <c r="L61" i="7"/>
  <c r="K37" i="7"/>
  <c r="K49" i="7"/>
  <c r="H87" i="7"/>
  <c r="G87" i="7"/>
  <c r="AF87" i="7" s="1"/>
  <c r="J123" i="7"/>
  <c r="H86" i="7"/>
  <c r="G111" i="7"/>
  <c r="AF111" i="7" s="1"/>
  <c r="I135" i="7"/>
  <c r="G15" i="7"/>
  <c r="AF15" i="7" s="1"/>
  <c r="H38" i="7"/>
  <c r="M51" i="7"/>
  <c r="J37" i="7"/>
  <c r="M123" i="7"/>
  <c r="I86" i="7"/>
  <c r="K122" i="7"/>
  <c r="H74" i="7"/>
  <c r="G39" i="7"/>
  <c r="AF39" i="7" s="1"/>
  <c r="M39" i="7"/>
  <c r="I26" i="7"/>
  <c r="G13" i="7"/>
  <c r="AF13" i="7" s="1"/>
  <c r="H12" i="7"/>
  <c r="H8" i="7"/>
  <c r="L60" i="7"/>
  <c r="J96" i="7"/>
  <c r="L108" i="7"/>
  <c r="I132" i="7"/>
  <c r="K73" i="7"/>
  <c r="I97" i="7"/>
  <c r="K61" i="7"/>
  <c r="M44" i="7"/>
  <c r="G49" i="7"/>
  <c r="AF49" i="7" s="1"/>
  <c r="J86" i="7"/>
  <c r="I110" i="7"/>
  <c r="G27" i="7"/>
  <c r="AF27" i="7" s="1"/>
  <c r="G14" i="7"/>
  <c r="AF14" i="7" s="1"/>
  <c r="G123" i="7"/>
  <c r="AF123" i="7" s="1"/>
  <c r="H140" i="7"/>
  <c r="G135" i="7"/>
  <c r="AF135" i="7" s="1"/>
  <c r="I73" i="7"/>
  <c r="H60" i="7"/>
  <c r="H96" i="7"/>
  <c r="J108" i="7"/>
  <c r="K20" i="7"/>
  <c r="G25" i="7"/>
  <c r="AF25" i="7" s="1"/>
  <c r="M116" i="7"/>
  <c r="J32" i="7"/>
  <c r="L56" i="7"/>
  <c r="I56" i="7"/>
  <c r="H25" i="7"/>
  <c r="K51" i="7"/>
  <c r="H75" i="7"/>
  <c r="G75" i="7"/>
  <c r="AF75" i="7" s="1"/>
  <c r="I111" i="7"/>
  <c r="I62" i="7"/>
  <c r="H98" i="7"/>
  <c r="H135" i="7"/>
  <c r="J38" i="7"/>
  <c r="J14" i="7"/>
  <c r="K26" i="7"/>
  <c r="J26" i="7"/>
  <c r="I14" i="7"/>
  <c r="I15" i="7"/>
  <c r="G133" i="7"/>
  <c r="AF133" i="7" s="1"/>
  <c r="H132" i="7"/>
  <c r="I128" i="7"/>
  <c r="M85" i="7"/>
  <c r="G72" i="7"/>
  <c r="AF72" i="7" s="1"/>
  <c r="I96" i="7"/>
  <c r="L84" i="7"/>
  <c r="J84" i="7"/>
  <c r="J13" i="7"/>
  <c r="H13" i="7"/>
  <c r="G20" i="7"/>
  <c r="AF20" i="7" s="1"/>
  <c r="K44" i="7"/>
  <c r="H44" i="7"/>
  <c r="M37" i="7"/>
  <c r="L25" i="7"/>
  <c r="J74" i="7"/>
  <c r="I74" i="7"/>
  <c r="J15" i="7"/>
  <c r="G51" i="7"/>
  <c r="AF51" i="7" s="1"/>
  <c r="I134" i="7"/>
  <c r="J27" i="7"/>
  <c r="Q27" i="7" s="1"/>
  <c r="AG27" i="7" s="1"/>
  <c r="I38" i="7"/>
  <c r="J51" i="7"/>
  <c r="K111" i="7"/>
  <c r="J99" i="7"/>
  <c r="H27" i="7"/>
  <c r="G134" i="7"/>
  <c r="AF134" i="7" s="1"/>
  <c r="I121" i="7"/>
  <c r="G120" i="7"/>
  <c r="AF120" i="7" s="1"/>
  <c r="G116" i="7"/>
  <c r="AF116" i="7" s="1"/>
  <c r="H109" i="7"/>
  <c r="I60" i="7"/>
  <c r="L48" i="7"/>
  <c r="M84" i="7"/>
  <c r="J132" i="7"/>
  <c r="H48" i="7"/>
  <c r="K133" i="7"/>
  <c r="I133" i="7"/>
  <c r="J61" i="7"/>
  <c r="G80" i="7"/>
  <c r="AF80" i="7" s="1"/>
  <c r="M92" i="7"/>
  <c r="L128" i="7"/>
  <c r="H92" i="7"/>
  <c r="I61" i="7"/>
  <c r="L97" i="7"/>
  <c r="L123" i="7"/>
  <c r="H63" i="7"/>
  <c r="G63" i="7"/>
  <c r="AF63" i="7" s="1"/>
  <c r="J135" i="7"/>
  <c r="J50" i="7"/>
  <c r="G86" i="7"/>
  <c r="AF86" i="7" s="1"/>
  <c r="M26" i="7"/>
  <c r="I27" i="7"/>
  <c r="L14" i="7"/>
  <c r="H15" i="7"/>
  <c r="G122" i="7"/>
  <c r="AF122" i="7" s="1"/>
  <c r="G109" i="7"/>
  <c r="AF109" i="7" s="1"/>
  <c r="I108" i="7"/>
  <c r="H104" i="7"/>
  <c r="G108" i="7"/>
  <c r="AF108" i="7" s="1"/>
  <c r="M48" i="7"/>
  <c r="K36" i="7"/>
  <c r="K48" i="7"/>
  <c r="K108" i="7"/>
  <c r="H24" i="7"/>
  <c r="M121" i="7"/>
  <c r="K121" i="7"/>
  <c r="I109" i="7"/>
  <c r="K68" i="7"/>
  <c r="H68" i="7"/>
  <c r="K80" i="7"/>
  <c r="L37" i="7"/>
  <c r="K97" i="7"/>
  <c r="K99" i="7"/>
  <c r="L135" i="7"/>
  <c r="K62" i="7"/>
  <c r="J62" i="7"/>
  <c r="K134" i="7"/>
  <c r="J39" i="7"/>
  <c r="H122" i="7"/>
  <c r="I75" i="7"/>
  <c r="L26" i="7"/>
  <c r="I87" i="7"/>
  <c r="G110" i="7"/>
  <c r="AF110" i="7" s="1"/>
  <c r="J97" i="7"/>
  <c r="G96" i="7"/>
  <c r="AF96" i="7" s="1"/>
  <c r="G92" i="7"/>
  <c r="AF92" i="7" s="1"/>
  <c r="J85" i="7"/>
  <c r="Q85" i="7" s="1"/>
  <c r="AG85" i="7" s="1"/>
  <c r="L36" i="7"/>
  <c r="L24" i="7"/>
  <c r="J36" i="7"/>
  <c r="K84" i="7"/>
  <c r="L73" i="7"/>
  <c r="M109" i="7"/>
  <c r="K109" i="7"/>
  <c r="H97" i="7"/>
  <c r="M56" i="7"/>
  <c r="J92" i="7"/>
  <c r="H56" i="7"/>
  <c r="I85" i="7"/>
  <c r="H85" i="7"/>
  <c r="J49" i="7"/>
  <c r="K123" i="7"/>
  <c r="I51" i="7"/>
  <c r="H51" i="7"/>
  <c r="I123" i="7"/>
  <c r="M38" i="7"/>
  <c r="G74" i="7"/>
  <c r="AF74" i="7" s="1"/>
  <c r="H110" i="7"/>
  <c r="I63" i="7"/>
  <c r="H14" i="7"/>
  <c r="K14" i="7"/>
  <c r="P3" i="7"/>
  <c r="J3" i="7"/>
  <c r="O3" i="7"/>
  <c r="L3" i="7"/>
  <c r="M3" i="7"/>
  <c r="G3" i="7"/>
  <c r="AF3" i="7" s="1"/>
  <c r="H3" i="7"/>
  <c r="I3" i="7"/>
  <c r="S3" i="7"/>
  <c r="AH3" i="7" s="1"/>
  <c r="Q112" i="7" l="1"/>
  <c r="AG112" i="7" s="1"/>
  <c r="Q35" i="7"/>
  <c r="AG35" i="7" s="1"/>
  <c r="Q34" i="7"/>
  <c r="AG34" i="7" s="1"/>
  <c r="Q16" i="7"/>
  <c r="AG16" i="7" s="1"/>
  <c r="Q77" i="7"/>
  <c r="AG77" i="7" s="1"/>
  <c r="Q118" i="7"/>
  <c r="AG118" i="7" s="1"/>
  <c r="Q7" i="7"/>
  <c r="AG7" i="7" s="1"/>
  <c r="Q18" i="7"/>
  <c r="AG18" i="7" s="1"/>
  <c r="Q9" i="7"/>
  <c r="Q79" i="7"/>
  <c r="Q50" i="7"/>
  <c r="AG50" i="7" s="1"/>
  <c r="Q78" i="7"/>
  <c r="AG78" i="7" s="1"/>
  <c r="Q17" i="7"/>
  <c r="AG17" i="7" s="1"/>
  <c r="Q10" i="7"/>
  <c r="AG10" i="7" s="1"/>
  <c r="Q6" i="7"/>
  <c r="AG6" i="7" s="1"/>
  <c r="Q75" i="7"/>
  <c r="AG75" i="7" s="1"/>
  <c r="Q119" i="7"/>
  <c r="AG119" i="7" s="1"/>
  <c r="Q136" i="7"/>
  <c r="AG136" i="7" s="1"/>
  <c r="Q57" i="7"/>
  <c r="AG57" i="7" s="1"/>
  <c r="Q129" i="7"/>
  <c r="AG129" i="7" s="1"/>
  <c r="Q5" i="7"/>
  <c r="Q38" i="7"/>
  <c r="AG38" i="7" s="1"/>
  <c r="Q49" i="7"/>
  <c r="AG49" i="7" s="1"/>
  <c r="Q86" i="7"/>
  <c r="AG86" i="7" s="1"/>
  <c r="Q93" i="7"/>
  <c r="AG93" i="7" s="1"/>
  <c r="Q128" i="7"/>
  <c r="AG128" i="7" s="1"/>
  <c r="Q115" i="7"/>
  <c r="AG115" i="7" s="1"/>
  <c r="Q74" i="7"/>
  <c r="AG74" i="7" s="1"/>
  <c r="Q44" i="7"/>
  <c r="AG44" i="7" s="1"/>
  <c r="Q73" i="7"/>
  <c r="AG73" i="7" s="1"/>
  <c r="Q61" i="7"/>
  <c r="AG61" i="7" s="1"/>
  <c r="Q123" i="7"/>
  <c r="AG123" i="7" s="1"/>
  <c r="Q104" i="7"/>
  <c r="AG104" i="7" s="1"/>
  <c r="Q111" i="7"/>
  <c r="AG111" i="7" s="1"/>
  <c r="Q80" i="7"/>
  <c r="AG80" i="7" s="1"/>
  <c r="Q114" i="7"/>
  <c r="AG114" i="7" s="1"/>
  <c r="Q15" i="7"/>
  <c r="AG15" i="7" s="1"/>
  <c r="Q137" i="7"/>
  <c r="AG137" i="7" s="1"/>
  <c r="Q59" i="7"/>
  <c r="AG59" i="7" s="1"/>
  <c r="Q4" i="7"/>
  <c r="AG4" i="7" s="1"/>
  <c r="Q58" i="7"/>
  <c r="AG58" i="7" s="1"/>
  <c r="Q97" i="7"/>
  <c r="AG97" i="7" s="1"/>
  <c r="Q142" i="7"/>
  <c r="AG142" i="7" s="1"/>
  <c r="Q135" i="7"/>
  <c r="Q68" i="7"/>
  <c r="AG68" i="7" s="1"/>
  <c r="Q141" i="7"/>
  <c r="AG141" i="7" s="1"/>
  <c r="Q55" i="7"/>
  <c r="AG55" i="7" s="1"/>
  <c r="Q113" i="7"/>
  <c r="AG113" i="7" s="1"/>
  <c r="Q60" i="7"/>
  <c r="AG60" i="7" s="1"/>
  <c r="Q19" i="7"/>
  <c r="AG19" i="7" s="1"/>
  <c r="Q96" i="7"/>
  <c r="AG96" i="7" s="1"/>
  <c r="Q131" i="7"/>
  <c r="AG131" i="7" s="1"/>
  <c r="Q133" i="7"/>
  <c r="AG133" i="7" s="1"/>
  <c r="Q140" i="7"/>
  <c r="AG140" i="7" s="1"/>
  <c r="Q24" i="7"/>
  <c r="AG24" i="7" s="1"/>
  <c r="Q36" i="7"/>
  <c r="AG36" i="7" s="1"/>
  <c r="Q116" i="7"/>
  <c r="AG116" i="7" s="1"/>
  <c r="Q98" i="7"/>
  <c r="AG98" i="7" s="1"/>
  <c r="Q33" i="7"/>
  <c r="AG33" i="7" s="1"/>
  <c r="Q117" i="7"/>
  <c r="Q69" i="7"/>
  <c r="AG69" i="7" s="1"/>
  <c r="Q99" i="7"/>
  <c r="AG99" i="7" s="1"/>
  <c r="Q76" i="7"/>
  <c r="AG76" i="7" s="1"/>
  <c r="Q26" i="7"/>
  <c r="AG26" i="7" s="1"/>
  <c r="Q30" i="7"/>
  <c r="AG30" i="7" s="1"/>
  <c r="Q37" i="7"/>
  <c r="AG37" i="7" s="1"/>
  <c r="Q13" i="7"/>
  <c r="AG13" i="7" s="1"/>
  <c r="Q14" i="7"/>
  <c r="AG14" i="7" s="1"/>
  <c r="Q39" i="7"/>
  <c r="AG39" i="7" s="1"/>
  <c r="Q32" i="7"/>
  <c r="AG32" i="7" s="1"/>
  <c r="Q134" i="7"/>
  <c r="AG134" i="7" s="1"/>
  <c r="Q62" i="7"/>
  <c r="AG62" i="7" s="1"/>
  <c r="Q11" i="7"/>
  <c r="AG11" i="7" s="1"/>
  <c r="Q92" i="7"/>
  <c r="AG92" i="7" s="1"/>
  <c r="Q87" i="7"/>
  <c r="AG87" i="7" s="1"/>
  <c r="Q70" i="7"/>
  <c r="AG70" i="7" s="1"/>
  <c r="Q81" i="7"/>
  <c r="AG81" i="7" s="1"/>
  <c r="Q52" i="7"/>
  <c r="AG52" i="7" s="1"/>
  <c r="Q47" i="7"/>
  <c r="Q127" i="7"/>
  <c r="AG127" i="7" s="1"/>
  <c r="Q105" i="7"/>
  <c r="AG105" i="7" s="1"/>
  <c r="Q46" i="7"/>
  <c r="AG46" i="7" s="1"/>
  <c r="Q67" i="7"/>
  <c r="AG67" i="7" s="1"/>
  <c r="Q126" i="7"/>
  <c r="AG126" i="7" s="1"/>
  <c r="Q43" i="7"/>
  <c r="AG43" i="7" s="1"/>
  <c r="Q121" i="7"/>
  <c r="Q42" i="7"/>
  <c r="AG42" i="7" s="1"/>
  <c r="Q89" i="7"/>
  <c r="Q54" i="7"/>
  <c r="AG54" i="7" s="1"/>
  <c r="Q45" i="7"/>
  <c r="AG45" i="7" s="1"/>
  <c r="Q66" i="7"/>
  <c r="AG66" i="7" s="1"/>
  <c r="Q125" i="7"/>
  <c r="AG125" i="7" s="1"/>
  <c r="Q132" i="7"/>
  <c r="AG132" i="7" s="1"/>
  <c r="Q51" i="7"/>
  <c r="Q72" i="7"/>
  <c r="AG72" i="7" s="1"/>
  <c r="Q63" i="7"/>
  <c r="AG63" i="7" s="1"/>
  <c r="Q41" i="7"/>
  <c r="AG41" i="7" s="1"/>
  <c r="Q88" i="7"/>
  <c r="AG88" i="7" s="1"/>
  <c r="Q53" i="7"/>
  <c r="AG53" i="7" s="1"/>
  <c r="Q31" i="7"/>
  <c r="AG31" i="7" s="1"/>
  <c r="Q103" i="7"/>
  <c r="Q124" i="7"/>
  <c r="AG124" i="7" s="1"/>
  <c r="Q65" i="7"/>
  <c r="Q56" i="7"/>
  <c r="AG56" i="7" s="1"/>
  <c r="Q40" i="7"/>
  <c r="AG40" i="7" s="1"/>
  <c r="Q102" i="7"/>
  <c r="AG102" i="7" s="1"/>
  <c r="Q64" i="7"/>
  <c r="AG64" i="7" s="1"/>
  <c r="Q29" i="7"/>
  <c r="AG29" i="7" s="1"/>
  <c r="Q101" i="7"/>
  <c r="AG101" i="7" s="1"/>
  <c r="Q84" i="7"/>
  <c r="AG84" i="7" s="1"/>
  <c r="Q25" i="7"/>
  <c r="AG25" i="7" s="1"/>
  <c r="Q91" i="7"/>
  <c r="AG91" i="7" s="1"/>
  <c r="Q28" i="7"/>
  <c r="AG28" i="7" s="1"/>
  <c r="Q12" i="7"/>
  <c r="AG12" i="7" s="1"/>
  <c r="Q100" i="7"/>
  <c r="AG100" i="7" s="1"/>
  <c r="Q95" i="7"/>
  <c r="AG95" i="7" s="1"/>
  <c r="Q8" i="7"/>
  <c r="AG8" i="7" s="1"/>
  <c r="Q90" i="7"/>
  <c r="AG90" i="7" s="1"/>
  <c r="Q94" i="7"/>
  <c r="AG94" i="7" s="1"/>
  <c r="Q20" i="7"/>
  <c r="AG20" i="7" s="1"/>
  <c r="Q48" i="7"/>
  <c r="AG48" i="7" s="1"/>
  <c r="Q120" i="7"/>
  <c r="AG120" i="7" s="1"/>
  <c r="Q23" i="7"/>
  <c r="Q22" i="7"/>
  <c r="AG22" i="7" s="1"/>
  <c r="Q108" i="7"/>
  <c r="AG108" i="7" s="1"/>
  <c r="Q109" i="7"/>
  <c r="AG109" i="7" s="1"/>
  <c r="Q83" i="7"/>
  <c r="AG83" i="7" s="1"/>
  <c r="Q21" i="7"/>
  <c r="AG21" i="7" s="1"/>
  <c r="Q107" i="7"/>
  <c r="Q71" i="7"/>
  <c r="AG71" i="7" s="1"/>
  <c r="Q82" i="7"/>
  <c r="AG82" i="7" s="1"/>
  <c r="Q106" i="7"/>
  <c r="AG106" i="7" s="1"/>
  <c r="Q3" i="7"/>
  <c r="AG3" i="7" s="1"/>
  <c r="AG5" i="7" l="1"/>
  <c r="AG9" i="7"/>
  <c r="AG79" i="7"/>
  <c r="AG135" i="7"/>
  <c r="AG117" i="7"/>
  <c r="AG103" i="7"/>
  <c r="AG23" i="7"/>
  <c r="AG47" i="7"/>
  <c r="AG51" i="7"/>
  <c r="AG89" i="7"/>
  <c r="AG107" i="7"/>
  <c r="AG121" i="7"/>
  <c r="AG65" i="7"/>
  <c r="Z9" i="7" l="1"/>
  <c r="Z19" i="7"/>
  <c r="Z33" i="7"/>
  <c r="Z47" i="7"/>
  <c r="Z61" i="7"/>
  <c r="Z75" i="7"/>
  <c r="Z89" i="7"/>
  <c r="Z103" i="7"/>
  <c r="Z117" i="7"/>
  <c r="Z131" i="7"/>
  <c r="Z93" i="7"/>
  <c r="Z107" i="7"/>
  <c r="Z79" i="7"/>
  <c r="Z121" i="7"/>
  <c r="Z135" i="7"/>
  <c r="Z37" i="7"/>
  <c r="Z5" i="7"/>
  <c r="Z23" i="7"/>
  <c r="Z51" i="7"/>
  <c r="Z65" i="7"/>
  <c r="Z146" i="7"/>
  <c r="Z153" i="7"/>
  <c r="Z155" i="7"/>
  <c r="Z158" i="7"/>
  <c r="Z165" i="7"/>
  <c r="Z163" i="7"/>
  <c r="Z148" i="7"/>
  <c r="Z150" i="7"/>
  <c r="Z144" i="7"/>
  <c r="Z160" i="7"/>
  <c r="Z36" i="7"/>
  <c r="AJ36" i="7" s="1"/>
  <c r="Z50" i="7"/>
  <c r="AJ50" i="7" s="1"/>
  <c r="Z85" i="7"/>
  <c r="Z126" i="7"/>
  <c r="Z15" i="7"/>
  <c r="AJ15" i="7" s="1"/>
  <c r="Z28" i="7"/>
  <c r="AJ28" i="7" s="1"/>
  <c r="Z46" i="7"/>
  <c r="AJ46" i="7" s="1"/>
  <c r="Z70" i="7"/>
  <c r="Z100" i="7"/>
  <c r="Z8" i="7"/>
  <c r="AJ8" i="7" s="1"/>
  <c r="Z134" i="7"/>
  <c r="AJ134" i="7" s="1"/>
  <c r="Z116" i="7"/>
  <c r="AJ116" i="7" s="1"/>
  <c r="Z56" i="7"/>
  <c r="Z78" i="7"/>
  <c r="AJ78" i="7" s="1"/>
  <c r="Z102" i="7"/>
  <c r="AJ102" i="7" s="1"/>
  <c r="Z127" i="7"/>
  <c r="Z16" i="7"/>
  <c r="AJ16" i="7" s="1"/>
  <c r="Z29" i="7"/>
  <c r="AJ29" i="7" s="1"/>
  <c r="Z74" i="7"/>
  <c r="AJ74" i="7" s="1"/>
  <c r="Z92" i="7"/>
  <c r="AJ92" i="7" s="1"/>
  <c r="Z112" i="7"/>
  <c r="Z30" i="7"/>
  <c r="AJ30" i="7" s="1"/>
  <c r="Z57" i="7"/>
  <c r="Z71" i="7"/>
  <c r="Z98" i="7"/>
  <c r="Z113" i="7"/>
  <c r="Z120" i="7"/>
  <c r="AJ120" i="7" s="1"/>
  <c r="Z128" i="7"/>
  <c r="Z140" i="7"/>
  <c r="Z58" i="7"/>
  <c r="Z72" i="7"/>
  <c r="Z141" i="7"/>
  <c r="Z106" i="7"/>
  <c r="AJ106" i="7" s="1"/>
  <c r="Z42" i="7"/>
  <c r="Z64" i="7"/>
  <c r="AJ64" i="7" s="1"/>
  <c r="Z142" i="7"/>
  <c r="Z14" i="7"/>
  <c r="AJ14" i="7" s="1"/>
  <c r="Z4" i="7"/>
  <c r="AJ4" i="7" s="1"/>
  <c r="Z86" i="7"/>
  <c r="Z22" i="7"/>
  <c r="AJ22" i="7" s="1"/>
  <c r="Z32" i="7"/>
  <c r="AJ32" i="7" s="1"/>
  <c r="Z88" i="7"/>
  <c r="AJ88" i="7" s="1"/>
  <c r="Z114" i="7"/>
  <c r="Z130" i="7"/>
  <c r="AJ130" i="7" s="1"/>
  <c r="Z18" i="7"/>
  <c r="AJ18" i="7" s="1"/>
  <c r="Z43" i="7"/>
  <c r="Z60" i="7"/>
  <c r="AJ60" i="7" s="1"/>
  <c r="Z44" i="7"/>
  <c r="Z84" i="7"/>
  <c r="Z99" i="7"/>
  <c r="Z62" i="7"/>
  <c r="AJ62" i="7" s="1"/>
  <c r="Z104" i="7"/>
  <c r="AJ104" i="7" s="1"/>
  <c r="Z90" i="7"/>
  <c r="AJ90" i="7" s="1"/>
  <c r="Z76" i="7"/>
  <c r="AJ76" i="7" s="1"/>
  <c r="Z132" i="7"/>
  <c r="AJ132" i="7" s="1"/>
  <c r="Z20" i="7"/>
  <c r="AJ20" i="7" s="1"/>
  <c r="Z48" i="7"/>
  <c r="AJ48" i="7" s="1"/>
  <c r="Z118" i="7"/>
  <c r="AJ118" i="7" s="1"/>
  <c r="Z6" i="7"/>
  <c r="AJ6" i="7" s="1"/>
  <c r="Z34" i="7"/>
  <c r="AJ34" i="7" s="1"/>
  <c r="Z67" i="7"/>
  <c r="Z136" i="7"/>
  <c r="AJ136" i="7" s="1"/>
  <c r="Z111" i="7"/>
  <c r="Z17" i="7"/>
  <c r="AJ17" i="7" s="1"/>
  <c r="Z12" i="7"/>
  <c r="AJ12" i="7" s="1"/>
  <c r="Z109" i="7"/>
  <c r="Z10" i="7"/>
  <c r="AJ10" i="7" s="1"/>
  <c r="Z24" i="7"/>
  <c r="AJ24" i="7" s="1"/>
  <c r="Z91" i="7"/>
  <c r="AJ91" i="7" s="1"/>
  <c r="Z96" i="7"/>
  <c r="Z129" i="7"/>
  <c r="AJ129" i="7" s="1"/>
  <c r="Z11" i="7"/>
  <c r="AJ11" i="7" s="1"/>
  <c r="Z123" i="7"/>
  <c r="Z137" i="7"/>
  <c r="Z7" i="7"/>
  <c r="AJ7" i="7" s="1"/>
  <c r="Z31" i="7"/>
  <c r="AJ31" i="7" s="1"/>
  <c r="Z25" i="7"/>
  <c r="AJ25" i="7" s="1"/>
  <c r="Z39" i="7"/>
  <c r="Z45" i="7"/>
  <c r="AJ45" i="7" s="1"/>
  <c r="Z52" i="7"/>
  <c r="AJ52" i="7" s="1"/>
  <c r="Z59" i="7"/>
  <c r="AJ59" i="7" s="1"/>
  <c r="Z63" i="7"/>
  <c r="AJ63" i="7" s="1"/>
  <c r="Z68" i="7"/>
  <c r="Z80" i="7"/>
  <c r="AJ80" i="7" s="1"/>
  <c r="Z97" i="7"/>
  <c r="Z69" i="7"/>
  <c r="Z87" i="7"/>
  <c r="AJ87" i="7" s="1"/>
  <c r="Z27" i="7"/>
  <c r="AJ27" i="7" s="1"/>
  <c r="Z40" i="7"/>
  <c r="Z53" i="7"/>
  <c r="Z81" i="7"/>
  <c r="Z124" i="7"/>
  <c r="Z138" i="7"/>
  <c r="Z105" i="7"/>
  <c r="AJ105" i="7" s="1"/>
  <c r="Z115" i="7"/>
  <c r="AJ115" i="7" s="1"/>
  <c r="Z54" i="7"/>
  <c r="Z82" i="7"/>
  <c r="Z119" i="7"/>
  <c r="AJ119" i="7" s="1"/>
  <c r="Z125" i="7"/>
  <c r="Z35" i="7"/>
  <c r="AJ35" i="7" s="1"/>
  <c r="Z38" i="7"/>
  <c r="AJ38" i="7" s="1"/>
  <c r="Z41" i="7"/>
  <c r="Z55" i="7"/>
  <c r="Z77" i="7"/>
  <c r="AJ77" i="7" s="1"/>
  <c r="Z110" i="7"/>
  <c r="Z122" i="7"/>
  <c r="AJ122" i="7" s="1"/>
  <c r="Z139" i="7"/>
  <c r="Z83" i="7"/>
  <c r="Z13" i="7"/>
  <c r="AJ13" i="7" s="1"/>
  <c r="Z21" i="7"/>
  <c r="AJ21" i="7" s="1"/>
  <c r="Z94" i="7"/>
  <c r="AJ94" i="7" s="1"/>
  <c r="Z101" i="7"/>
  <c r="AJ101" i="7" s="1"/>
  <c r="Z133" i="7"/>
  <c r="AJ133" i="7" s="1"/>
  <c r="Z49" i="7"/>
  <c r="AJ49" i="7" s="1"/>
  <c r="Z66" i="7"/>
  <c r="AJ66" i="7" s="1"/>
  <c r="Z26" i="7"/>
  <c r="AJ26" i="7" s="1"/>
  <c r="Z73" i="7"/>
  <c r="AJ73" i="7" s="1"/>
  <c r="Z95" i="7"/>
  <c r="Z108" i="7"/>
  <c r="AJ108" i="7" s="1"/>
  <c r="Z3" i="7"/>
  <c r="AJ37" i="7" l="1"/>
  <c r="AA37" i="7"/>
  <c r="AJ47" i="7"/>
  <c r="AA47" i="7"/>
  <c r="AJ135" i="7"/>
  <c r="AA135" i="7"/>
  <c r="AJ33" i="7"/>
  <c r="AA33" i="7"/>
  <c r="AJ103" i="7"/>
  <c r="AA103" i="7"/>
  <c r="AJ51" i="7"/>
  <c r="AA51" i="7"/>
  <c r="AJ61" i="7"/>
  <c r="AA61" i="7"/>
  <c r="AJ9" i="7"/>
  <c r="AA9" i="7"/>
  <c r="AJ107" i="7"/>
  <c r="AA107" i="7"/>
  <c r="AJ65" i="7"/>
  <c r="AA65" i="7"/>
  <c r="AJ23" i="7"/>
  <c r="AA23" i="7"/>
  <c r="AJ93" i="7"/>
  <c r="AA93" i="7"/>
  <c r="AJ89" i="7"/>
  <c r="AA89" i="7"/>
  <c r="AJ19" i="7"/>
  <c r="AA19" i="7"/>
  <c r="AJ79" i="7"/>
  <c r="AA79" i="7"/>
  <c r="AJ131" i="7"/>
  <c r="AA131" i="7"/>
  <c r="AJ75" i="7"/>
  <c r="AA75" i="7"/>
  <c r="AJ5" i="7"/>
  <c r="AA5" i="7"/>
  <c r="AJ121" i="7"/>
  <c r="AA121" i="7"/>
  <c r="AJ117" i="7"/>
  <c r="AA117" i="7"/>
  <c r="AJ160" i="7"/>
  <c r="AA160" i="7"/>
  <c r="AJ144" i="7"/>
  <c r="AA144" i="7"/>
  <c r="AJ150" i="7"/>
  <c r="AA150" i="7"/>
  <c r="AJ148" i="7"/>
  <c r="AA148" i="7"/>
  <c r="AJ163" i="7"/>
  <c r="AA163" i="7"/>
  <c r="AJ165" i="7"/>
  <c r="AA165" i="7"/>
  <c r="AJ158" i="7"/>
  <c r="AA158" i="7"/>
  <c r="AJ155" i="7"/>
  <c r="AA155" i="7"/>
  <c r="AJ153" i="7"/>
  <c r="AA153" i="7"/>
  <c r="AJ146" i="7"/>
  <c r="AA146" i="7"/>
  <c r="AA69" i="7"/>
  <c r="AJ69" i="7"/>
  <c r="AA137" i="7"/>
  <c r="AJ137" i="7"/>
  <c r="AA57" i="7"/>
  <c r="AJ57" i="7"/>
  <c r="AA82" i="7"/>
  <c r="AJ82" i="7"/>
  <c r="AA97" i="7"/>
  <c r="AJ97" i="7"/>
  <c r="AA123" i="7"/>
  <c r="AJ123" i="7"/>
  <c r="AA67" i="7"/>
  <c r="AJ67" i="7"/>
  <c r="AA43" i="7"/>
  <c r="AJ43" i="7"/>
  <c r="AA42" i="7"/>
  <c r="AJ42" i="7"/>
  <c r="AA112" i="7"/>
  <c r="AJ112" i="7"/>
  <c r="AA100" i="7"/>
  <c r="AJ100" i="7"/>
  <c r="AA83" i="7"/>
  <c r="AJ83" i="7"/>
  <c r="AA68" i="7"/>
  <c r="AJ68" i="7"/>
  <c r="AA141" i="7"/>
  <c r="AJ141" i="7"/>
  <c r="AA70" i="7"/>
  <c r="AJ70" i="7"/>
  <c r="AA71" i="7"/>
  <c r="AJ71" i="7"/>
  <c r="AA54" i="7"/>
  <c r="AJ54" i="7"/>
  <c r="AA95" i="7"/>
  <c r="AJ95" i="7"/>
  <c r="AA96" i="7"/>
  <c r="AJ96" i="7"/>
  <c r="AA114" i="7"/>
  <c r="AJ114" i="7"/>
  <c r="AA72" i="7"/>
  <c r="AJ72" i="7"/>
  <c r="AA44" i="7"/>
  <c r="AJ44" i="7"/>
  <c r="AA139" i="7"/>
  <c r="AJ139" i="7"/>
  <c r="AA110" i="7"/>
  <c r="AJ110" i="7"/>
  <c r="AA138" i="7"/>
  <c r="AJ138" i="7"/>
  <c r="AA58" i="7"/>
  <c r="AJ58" i="7"/>
  <c r="AA142" i="7"/>
  <c r="AJ142" i="7"/>
  <c r="AA124" i="7"/>
  <c r="AJ124" i="7"/>
  <c r="AA140" i="7"/>
  <c r="AJ140" i="7"/>
  <c r="AA55" i="7"/>
  <c r="AJ55" i="7"/>
  <c r="AA81" i="7"/>
  <c r="AJ81" i="7"/>
  <c r="AA128" i="7"/>
  <c r="AJ128" i="7"/>
  <c r="AA127" i="7"/>
  <c r="AJ127" i="7"/>
  <c r="AA126" i="7"/>
  <c r="AJ126" i="7"/>
  <c r="AA39" i="7"/>
  <c r="AJ39" i="7"/>
  <c r="AA109" i="7"/>
  <c r="AJ109" i="7"/>
  <c r="AA86" i="7"/>
  <c r="AJ86" i="7"/>
  <c r="AA85" i="7"/>
  <c r="AJ85" i="7"/>
  <c r="AA111" i="7"/>
  <c r="AJ111" i="7"/>
  <c r="AA41" i="7"/>
  <c r="AJ41" i="7"/>
  <c r="AA40" i="7"/>
  <c r="AJ40" i="7"/>
  <c r="AA99" i="7"/>
  <c r="AJ99" i="7"/>
  <c r="AA113" i="7"/>
  <c r="AJ113" i="7"/>
  <c r="AA125" i="7"/>
  <c r="AJ125" i="7"/>
  <c r="AA53" i="7"/>
  <c r="AJ53" i="7"/>
  <c r="AA84" i="7"/>
  <c r="AJ84" i="7"/>
  <c r="AA98" i="7"/>
  <c r="AJ98" i="7"/>
  <c r="AA56" i="7"/>
  <c r="AJ56" i="7"/>
  <c r="AA60" i="7"/>
  <c r="AK60" i="7" s="1"/>
  <c r="AA64" i="7"/>
  <c r="AK64" i="7" s="1"/>
  <c r="AA134" i="7"/>
  <c r="AK134" i="7" s="1"/>
  <c r="AA30" i="7"/>
  <c r="AK30" i="7" s="1"/>
  <c r="AA8" i="7"/>
  <c r="AK8" i="7" s="1"/>
  <c r="AA18" i="7"/>
  <c r="AK18" i="7" s="1"/>
  <c r="AA106" i="7"/>
  <c r="AK106" i="7" s="1"/>
  <c r="AA130" i="7"/>
  <c r="AK130" i="7" s="1"/>
  <c r="AA92" i="7"/>
  <c r="AK92" i="7" s="1"/>
  <c r="AA74" i="7"/>
  <c r="AK74" i="7" s="1"/>
  <c r="AA46" i="7"/>
  <c r="AK46" i="7" s="1"/>
  <c r="AA88" i="7"/>
  <c r="AK88" i="7" s="1"/>
  <c r="AA29" i="7"/>
  <c r="AK29" i="7" s="1"/>
  <c r="AA28" i="7"/>
  <c r="AK28" i="7" s="1"/>
  <c r="AA116" i="7"/>
  <c r="AK116" i="7" s="1"/>
  <c r="AA32" i="7"/>
  <c r="AK32" i="7" s="1"/>
  <c r="AA16" i="7"/>
  <c r="AK16" i="7" s="1"/>
  <c r="AA15" i="7"/>
  <c r="AK15" i="7" s="1"/>
  <c r="AA22" i="7"/>
  <c r="AK22" i="7" s="1"/>
  <c r="AA120" i="7"/>
  <c r="AK120" i="7" s="1"/>
  <c r="AA102" i="7"/>
  <c r="AK102" i="7" s="1"/>
  <c r="AA4" i="7"/>
  <c r="AK4" i="7" s="1"/>
  <c r="AA78" i="7"/>
  <c r="AK78" i="7" s="1"/>
  <c r="AA50" i="7"/>
  <c r="AK50" i="7" s="1"/>
  <c r="AA14" i="7"/>
  <c r="AK14" i="7" s="1"/>
  <c r="AA36" i="7"/>
  <c r="AK36" i="7" s="1"/>
  <c r="AA6" i="7"/>
  <c r="AK6" i="7" s="1"/>
  <c r="AA118" i="7"/>
  <c r="AK118" i="7" s="1"/>
  <c r="AA48" i="7"/>
  <c r="AK48" i="7" s="1"/>
  <c r="AA20" i="7"/>
  <c r="AK20" i="7" s="1"/>
  <c r="AA132" i="7"/>
  <c r="AK132" i="7" s="1"/>
  <c r="AA76" i="7"/>
  <c r="AK76" i="7" s="1"/>
  <c r="AA90" i="7"/>
  <c r="AK90" i="7" s="1"/>
  <c r="AA104" i="7"/>
  <c r="AK104" i="7" s="1"/>
  <c r="AA62" i="7"/>
  <c r="AK62" i="7" s="1"/>
  <c r="AA34" i="7"/>
  <c r="AK34" i="7" s="1"/>
  <c r="AA73" i="7"/>
  <c r="AK73" i="7" s="1"/>
  <c r="AA59" i="7"/>
  <c r="AK59" i="7" s="1"/>
  <c r="AA91" i="7"/>
  <c r="AK91" i="7" s="1"/>
  <c r="AA122" i="7"/>
  <c r="AK122" i="7" s="1"/>
  <c r="AA26" i="7"/>
  <c r="AK26" i="7" s="1"/>
  <c r="AA77" i="7"/>
  <c r="AK77" i="7" s="1"/>
  <c r="AA52" i="7"/>
  <c r="AK52" i="7" s="1"/>
  <c r="AA24" i="7"/>
  <c r="AK24" i="7" s="1"/>
  <c r="AA45" i="7"/>
  <c r="AK45" i="7" s="1"/>
  <c r="AA10" i="7"/>
  <c r="AK10" i="7" s="1"/>
  <c r="AA49" i="7"/>
  <c r="AK49" i="7" s="1"/>
  <c r="AA63" i="7"/>
  <c r="AK63" i="7" s="1"/>
  <c r="AA133" i="7"/>
  <c r="AK133" i="7" s="1"/>
  <c r="AA38" i="7"/>
  <c r="AK38" i="7" s="1"/>
  <c r="AA25" i="7"/>
  <c r="AK25" i="7" s="1"/>
  <c r="AA12" i="7"/>
  <c r="AK12" i="7" s="1"/>
  <c r="AA66" i="7"/>
  <c r="AK66" i="7" s="1"/>
  <c r="AA101" i="7"/>
  <c r="AK101" i="7" s="1"/>
  <c r="AA35" i="7"/>
  <c r="AK35" i="7" s="1"/>
  <c r="AA27" i="7"/>
  <c r="AK27" i="7" s="1"/>
  <c r="AA31" i="7"/>
  <c r="AK31" i="7" s="1"/>
  <c r="AA17" i="7"/>
  <c r="AK17" i="7" s="1"/>
  <c r="AA105" i="7"/>
  <c r="AK105" i="7" s="1"/>
  <c r="AA94" i="7"/>
  <c r="AK94" i="7" s="1"/>
  <c r="AA87" i="7"/>
  <c r="AK87" i="7" s="1"/>
  <c r="AA7" i="7"/>
  <c r="AK7" i="7" s="1"/>
  <c r="AA21" i="7"/>
  <c r="AK21" i="7" s="1"/>
  <c r="AA119" i="7"/>
  <c r="AK119" i="7" s="1"/>
  <c r="AA136" i="7"/>
  <c r="AK136" i="7" s="1"/>
  <c r="AA13" i="7"/>
  <c r="AK13" i="7" s="1"/>
  <c r="AJ3" i="7"/>
  <c r="AA3" i="7"/>
  <c r="AA80" i="7"/>
  <c r="AK80" i="7" s="1"/>
  <c r="AA11" i="7"/>
  <c r="AK11" i="7" s="1"/>
  <c r="AA108" i="7"/>
  <c r="AK108" i="7" s="1"/>
  <c r="AA115" i="7"/>
  <c r="AK115" i="7" s="1"/>
  <c r="AA129" i="7"/>
  <c r="AK129" i="7" s="1"/>
  <c r="AB5" i="7" l="1"/>
  <c r="AL5" i="7" s="1"/>
  <c r="AK5" i="7"/>
  <c r="AK103" i="7"/>
  <c r="AB103" i="7"/>
  <c r="AL103" i="7" s="1"/>
  <c r="AK33" i="7"/>
  <c r="AB33" i="7"/>
  <c r="AL33" i="7" s="1"/>
  <c r="AK51" i="7"/>
  <c r="AB51" i="7"/>
  <c r="AL51" i="7" s="1"/>
  <c r="AK131" i="7"/>
  <c r="AB131" i="7"/>
  <c r="AL131" i="7" s="1"/>
  <c r="AB135" i="7"/>
  <c r="AL135" i="7" s="1"/>
  <c r="AK135" i="7"/>
  <c r="AB117" i="7"/>
  <c r="AL117" i="7" s="1"/>
  <c r="AK117" i="7"/>
  <c r="AK19" i="7"/>
  <c r="AB19" i="7"/>
  <c r="AL19" i="7" s="1"/>
  <c r="AB9" i="7"/>
  <c r="AL9" i="7" s="1"/>
  <c r="AK9" i="7"/>
  <c r="AB47" i="7"/>
  <c r="AL47" i="7" s="1"/>
  <c r="AK47" i="7"/>
  <c r="AB65" i="7"/>
  <c r="AL65" i="7" s="1"/>
  <c r="AK65" i="7"/>
  <c r="AB93" i="7"/>
  <c r="AL93" i="7" s="1"/>
  <c r="AK93" i="7"/>
  <c r="AK23" i="7"/>
  <c r="AB23" i="7"/>
  <c r="AL23" i="7" s="1"/>
  <c r="AK79" i="7"/>
  <c r="AB79" i="7"/>
  <c r="AL79" i="7" s="1"/>
  <c r="AB121" i="7"/>
  <c r="AL121" i="7" s="1"/>
  <c r="AK121" i="7"/>
  <c r="AK89" i="7"/>
  <c r="AB89" i="7"/>
  <c r="AL89" i="7" s="1"/>
  <c r="AB61" i="7"/>
  <c r="AL61" i="7" s="1"/>
  <c r="AK61" i="7"/>
  <c r="AK37" i="7"/>
  <c r="AB37" i="7"/>
  <c r="AL37" i="7" s="1"/>
  <c r="AK75" i="7"/>
  <c r="AB75" i="7"/>
  <c r="AL75" i="7" s="1"/>
  <c r="AB107" i="7"/>
  <c r="AL107" i="7" s="1"/>
  <c r="AK107" i="7"/>
  <c r="AB165" i="7"/>
  <c r="AL165" i="7" s="1"/>
  <c r="AK165" i="7"/>
  <c r="AB163" i="7"/>
  <c r="AL163" i="7" s="1"/>
  <c r="AK163" i="7"/>
  <c r="AK146" i="7"/>
  <c r="AB146" i="7"/>
  <c r="AL146" i="7" s="1"/>
  <c r="AB148" i="7"/>
  <c r="AL148" i="7" s="1"/>
  <c r="AK148" i="7"/>
  <c r="AB153" i="7"/>
  <c r="AL153" i="7" s="1"/>
  <c r="AK153" i="7"/>
  <c r="AB150" i="7"/>
  <c r="AL150" i="7" s="1"/>
  <c r="AK150" i="7"/>
  <c r="AB155" i="7"/>
  <c r="AL155" i="7" s="1"/>
  <c r="AK155" i="7"/>
  <c r="AB144" i="7"/>
  <c r="AL144" i="7" s="1"/>
  <c r="AK144" i="7"/>
  <c r="AK158" i="7"/>
  <c r="AB158" i="7"/>
  <c r="AL158" i="7" s="1"/>
  <c r="AK160" i="7"/>
  <c r="AB160" i="7"/>
  <c r="AL160" i="7" s="1"/>
  <c r="AB56" i="7"/>
  <c r="AL56" i="7" s="1"/>
  <c r="AK56" i="7"/>
  <c r="AB99" i="7"/>
  <c r="AL99" i="7" s="1"/>
  <c r="AK99" i="7"/>
  <c r="AB109" i="7"/>
  <c r="AL109" i="7" s="1"/>
  <c r="AK109" i="7"/>
  <c r="AB55" i="7"/>
  <c r="AL55" i="7" s="1"/>
  <c r="AK55" i="7"/>
  <c r="AB110" i="7"/>
  <c r="AL110" i="7" s="1"/>
  <c r="AK110" i="7"/>
  <c r="AB95" i="7"/>
  <c r="AL95" i="7" s="1"/>
  <c r="AK95" i="7"/>
  <c r="AB83" i="7"/>
  <c r="AL83" i="7" s="1"/>
  <c r="AK83" i="7"/>
  <c r="AB123" i="7"/>
  <c r="AL123" i="7" s="1"/>
  <c r="AK123" i="7"/>
  <c r="AB40" i="7"/>
  <c r="AL40" i="7" s="1"/>
  <c r="AK40" i="7"/>
  <c r="AB39" i="7"/>
  <c r="AL39" i="7" s="1"/>
  <c r="AK39" i="7"/>
  <c r="AB140" i="7"/>
  <c r="AL140" i="7" s="1"/>
  <c r="AK140" i="7"/>
  <c r="AB139" i="7"/>
  <c r="AL139" i="7" s="1"/>
  <c r="AK139" i="7"/>
  <c r="AB54" i="7"/>
  <c r="AL54" i="7" s="1"/>
  <c r="AK54" i="7"/>
  <c r="AB100" i="7"/>
  <c r="AL100" i="7" s="1"/>
  <c r="AK100" i="7"/>
  <c r="AB97" i="7"/>
  <c r="AL97" i="7" s="1"/>
  <c r="AK97" i="7"/>
  <c r="AB84" i="7"/>
  <c r="AL84" i="7" s="1"/>
  <c r="AK84" i="7"/>
  <c r="AB41" i="7"/>
  <c r="AL41" i="7" s="1"/>
  <c r="AK41" i="7"/>
  <c r="AB126" i="7"/>
  <c r="AL126" i="7" s="1"/>
  <c r="AK126" i="7"/>
  <c r="AB124" i="7"/>
  <c r="AL124" i="7" s="1"/>
  <c r="AK124" i="7"/>
  <c r="AB44" i="7"/>
  <c r="AL44" i="7" s="1"/>
  <c r="AK44" i="7"/>
  <c r="AB71" i="7"/>
  <c r="AL71" i="7" s="1"/>
  <c r="AK71" i="7"/>
  <c r="AB112" i="7"/>
  <c r="AL112" i="7" s="1"/>
  <c r="AK112" i="7"/>
  <c r="AB82" i="7"/>
  <c r="AL82" i="7" s="1"/>
  <c r="AK82" i="7"/>
  <c r="AB98" i="7"/>
  <c r="AL98" i="7" s="1"/>
  <c r="AK98" i="7"/>
  <c r="AB53" i="7"/>
  <c r="AL53" i="7" s="1"/>
  <c r="AK53" i="7"/>
  <c r="AB111" i="7"/>
  <c r="AL111" i="7" s="1"/>
  <c r="AK111" i="7"/>
  <c r="AB127" i="7"/>
  <c r="AL127" i="7" s="1"/>
  <c r="AK127" i="7"/>
  <c r="AB142" i="7"/>
  <c r="AL142" i="7" s="1"/>
  <c r="AK142" i="7"/>
  <c r="AB72" i="7"/>
  <c r="AL72" i="7" s="1"/>
  <c r="AK72" i="7"/>
  <c r="AB70" i="7"/>
  <c r="AL70" i="7" s="1"/>
  <c r="AK70" i="7"/>
  <c r="AB42" i="7"/>
  <c r="AL42" i="7" s="1"/>
  <c r="AK42" i="7"/>
  <c r="AB57" i="7"/>
  <c r="AL57" i="7" s="1"/>
  <c r="AK57" i="7"/>
  <c r="AB125" i="7"/>
  <c r="AL125" i="7" s="1"/>
  <c r="AK125" i="7"/>
  <c r="AB85" i="7"/>
  <c r="AL85" i="7" s="1"/>
  <c r="AK85" i="7"/>
  <c r="AB128" i="7"/>
  <c r="AL128" i="7" s="1"/>
  <c r="AK128" i="7"/>
  <c r="AB58" i="7"/>
  <c r="AL58" i="7" s="1"/>
  <c r="AK58" i="7"/>
  <c r="AB114" i="7"/>
  <c r="AL114" i="7" s="1"/>
  <c r="AK114" i="7"/>
  <c r="AB141" i="7"/>
  <c r="AL141" i="7" s="1"/>
  <c r="AK141" i="7"/>
  <c r="AB43" i="7"/>
  <c r="AL43" i="7" s="1"/>
  <c r="AK43" i="7"/>
  <c r="AB137" i="7"/>
  <c r="AL137" i="7" s="1"/>
  <c r="AK137" i="7"/>
  <c r="AB113" i="7"/>
  <c r="AL113" i="7" s="1"/>
  <c r="AK113" i="7"/>
  <c r="AB86" i="7"/>
  <c r="AL86" i="7" s="1"/>
  <c r="AK86" i="7"/>
  <c r="AB81" i="7"/>
  <c r="AL81" i="7" s="1"/>
  <c r="AK81" i="7"/>
  <c r="AB138" i="7"/>
  <c r="AL138" i="7" s="1"/>
  <c r="AK138" i="7"/>
  <c r="AB96" i="7"/>
  <c r="AL96" i="7" s="1"/>
  <c r="AK96" i="7"/>
  <c r="AB68" i="7"/>
  <c r="AL68" i="7" s="1"/>
  <c r="AK68" i="7"/>
  <c r="AB67" i="7"/>
  <c r="AL67" i="7" s="1"/>
  <c r="AK67" i="7"/>
  <c r="AB69" i="7"/>
  <c r="AL69" i="7" s="1"/>
  <c r="AK69" i="7"/>
  <c r="AB15" i="7"/>
  <c r="AL15" i="7" s="1"/>
  <c r="AB88" i="7"/>
  <c r="AL88" i="7" s="1"/>
  <c r="AB18" i="7"/>
  <c r="AL18" i="7" s="1"/>
  <c r="AB78" i="7"/>
  <c r="AL78" i="7" s="1"/>
  <c r="AB16" i="7"/>
  <c r="AL16" i="7" s="1"/>
  <c r="AB46" i="7"/>
  <c r="AL46" i="7" s="1"/>
  <c r="AB8" i="7"/>
  <c r="AL8" i="7" s="1"/>
  <c r="AB4" i="7"/>
  <c r="AL4" i="7" s="1"/>
  <c r="AB32" i="7"/>
  <c r="AL32" i="7" s="1"/>
  <c r="AB74" i="7"/>
  <c r="AL74" i="7" s="1"/>
  <c r="AB30" i="7"/>
  <c r="AL30" i="7" s="1"/>
  <c r="AB102" i="7"/>
  <c r="AL102" i="7" s="1"/>
  <c r="AB116" i="7"/>
  <c r="AL116" i="7" s="1"/>
  <c r="AB92" i="7"/>
  <c r="AL92" i="7" s="1"/>
  <c r="AB134" i="7"/>
  <c r="AL134" i="7" s="1"/>
  <c r="AB36" i="7"/>
  <c r="AL36" i="7" s="1"/>
  <c r="AB120" i="7"/>
  <c r="AL120" i="7" s="1"/>
  <c r="AB50" i="7"/>
  <c r="AL50" i="7" s="1"/>
  <c r="AB28" i="7"/>
  <c r="AL28" i="7" s="1"/>
  <c r="AB130" i="7"/>
  <c r="AL130" i="7" s="1"/>
  <c r="AB64" i="7"/>
  <c r="AL64" i="7" s="1"/>
  <c r="AB14" i="7"/>
  <c r="AL14" i="7" s="1"/>
  <c r="AB22" i="7"/>
  <c r="AL22" i="7" s="1"/>
  <c r="AB29" i="7"/>
  <c r="AL29" i="7" s="1"/>
  <c r="AB106" i="7"/>
  <c r="AL106" i="7" s="1"/>
  <c r="AB60" i="7"/>
  <c r="AL60" i="7" s="1"/>
  <c r="AB76" i="7"/>
  <c r="AL76" i="7" s="1"/>
  <c r="AB132" i="7"/>
  <c r="AL132" i="7" s="1"/>
  <c r="AB34" i="7"/>
  <c r="AL34" i="7" s="1"/>
  <c r="AB20" i="7"/>
  <c r="AL20" i="7" s="1"/>
  <c r="AB62" i="7"/>
  <c r="AL62" i="7" s="1"/>
  <c r="AB48" i="7"/>
  <c r="AL48" i="7" s="1"/>
  <c r="AB104" i="7"/>
  <c r="AL104" i="7" s="1"/>
  <c r="AB118" i="7"/>
  <c r="AL118" i="7" s="1"/>
  <c r="AB90" i="7"/>
  <c r="AL90" i="7" s="1"/>
  <c r="AB6" i="7"/>
  <c r="AL6" i="7" s="1"/>
  <c r="AB13" i="7"/>
  <c r="AL13" i="7" s="1"/>
  <c r="AB94" i="7"/>
  <c r="AL94" i="7" s="1"/>
  <c r="AB101" i="7"/>
  <c r="AL101" i="7" s="1"/>
  <c r="AB63" i="7"/>
  <c r="AL63" i="7" s="1"/>
  <c r="AB77" i="7"/>
  <c r="AL77" i="7" s="1"/>
  <c r="AB115" i="7"/>
  <c r="AL115" i="7" s="1"/>
  <c r="AB136" i="7"/>
  <c r="AL136" i="7" s="1"/>
  <c r="AB105" i="7"/>
  <c r="AL105" i="7" s="1"/>
  <c r="AB66" i="7"/>
  <c r="AL66" i="7" s="1"/>
  <c r="AB49" i="7"/>
  <c r="AL49" i="7" s="1"/>
  <c r="AB26" i="7"/>
  <c r="AL26" i="7" s="1"/>
  <c r="AB129" i="7"/>
  <c r="AL129" i="7" s="1"/>
  <c r="AB108" i="7"/>
  <c r="AL108" i="7" s="1"/>
  <c r="AB119" i="7"/>
  <c r="AL119" i="7" s="1"/>
  <c r="AB17" i="7"/>
  <c r="AL17" i="7" s="1"/>
  <c r="AB12" i="7"/>
  <c r="AL12" i="7" s="1"/>
  <c r="AB10" i="7"/>
  <c r="AL10" i="7" s="1"/>
  <c r="AB122" i="7"/>
  <c r="AL122" i="7" s="1"/>
  <c r="AB11" i="7"/>
  <c r="AL11" i="7" s="1"/>
  <c r="AB21" i="7"/>
  <c r="AL21" i="7" s="1"/>
  <c r="AB31" i="7"/>
  <c r="AL31" i="7" s="1"/>
  <c r="AB25" i="7"/>
  <c r="AL25" i="7" s="1"/>
  <c r="AB45" i="7"/>
  <c r="AL45" i="7" s="1"/>
  <c r="AB91" i="7"/>
  <c r="AL91" i="7" s="1"/>
  <c r="AB80" i="7"/>
  <c r="AL80" i="7" s="1"/>
  <c r="AB7" i="7"/>
  <c r="AL7" i="7" s="1"/>
  <c r="AB27" i="7"/>
  <c r="AL27" i="7" s="1"/>
  <c r="AB38" i="7"/>
  <c r="AL38" i="7" s="1"/>
  <c r="AB24" i="7"/>
  <c r="AL24" i="7" s="1"/>
  <c r="AB59" i="7"/>
  <c r="AL59" i="7" s="1"/>
  <c r="AB3" i="7"/>
  <c r="AL3" i="7" s="1"/>
  <c r="AK3" i="7"/>
  <c r="AB87" i="7"/>
  <c r="AL87" i="7" s="1"/>
  <c r="AB35" i="7"/>
  <c r="AL35" i="7" s="1"/>
  <c r="AB133" i="7"/>
  <c r="AL133" i="7" s="1"/>
  <c r="AB52" i="7"/>
  <c r="AL52" i="7" s="1"/>
  <c r="AB73" i="7"/>
  <c r="AL73" i="7" s="1"/>
</calcChain>
</file>

<file path=xl/sharedStrings.xml><?xml version="1.0" encoding="utf-8"?>
<sst xmlns="http://schemas.openxmlformats.org/spreadsheetml/2006/main" count="1236" uniqueCount="113">
  <si>
    <t>Bundle Company</t>
  </si>
  <si>
    <t>Bundle Broadband Plan</t>
  </si>
  <si>
    <t>Bundle discount</t>
  </si>
  <si>
    <t>Broadband monthly price</t>
  </si>
  <si>
    <t>Modem + Shipping</t>
  </si>
  <si>
    <t>Bundle Broadband annual price</t>
  </si>
  <si>
    <t>Bundle Power Plan Annual</t>
  </si>
  <si>
    <t>Broadband speed</t>
  </si>
  <si>
    <t>Mercury</t>
  </si>
  <si>
    <t>UFB</t>
  </si>
  <si>
    <t>Max</t>
  </si>
  <si>
    <t>City</t>
  </si>
  <si>
    <t>Auckland</t>
  </si>
  <si>
    <t>4G</t>
  </si>
  <si>
    <t>Unlimited FibreClassic</t>
  </si>
  <si>
    <t xml:space="preserve">Unlimited FibreMax </t>
  </si>
  <si>
    <t>Wireless broadband 1000 GB</t>
  </si>
  <si>
    <t>Bundle free months</t>
  </si>
  <si>
    <t>Bundle credit</t>
  </si>
  <si>
    <t>Bundled price after discount</t>
  </si>
  <si>
    <t>Power user type</t>
  </si>
  <si>
    <t>Standard</t>
  </si>
  <si>
    <t>Powershop (Standard)</t>
  </si>
  <si>
    <t>Skinny - Wireless Unlimited</t>
  </si>
  <si>
    <t>Slingshot</t>
  </si>
  <si>
    <t>ADSL</t>
  </si>
  <si>
    <t>Fibre broadband Unlimited [UFB]</t>
  </si>
  <si>
    <t>Slingshot (Standard)</t>
  </si>
  <si>
    <t>Standard Broadband Unlimited [ADSL]</t>
  </si>
  <si>
    <t>Bundle power plan name</t>
  </si>
  <si>
    <t>Fibre broadband Unlimited Gigantic [MAX]</t>
  </si>
  <si>
    <t>Skinny - ADSL Unlimited</t>
  </si>
  <si>
    <t>Contact</t>
  </si>
  <si>
    <t xml:space="preserve">4G 300GB </t>
  </si>
  <si>
    <t xml:space="preserve">Fast Fibre </t>
  </si>
  <si>
    <t>Contact Broadband Bundle (Standard)</t>
  </si>
  <si>
    <t>Mercury Broadband Bundle (Standard)</t>
  </si>
  <si>
    <t>Low</t>
  </si>
  <si>
    <t>Mercury Broadband Bundle (Low)</t>
  </si>
  <si>
    <t>Contact Broadband Bundle (Low)</t>
  </si>
  <si>
    <t>Slingshot (Low)</t>
  </si>
  <si>
    <t>Powershop (Low)</t>
  </si>
  <si>
    <t>Wellington</t>
  </si>
  <si>
    <t>Christchurch</t>
  </si>
  <si>
    <t>Dunedin</t>
  </si>
  <si>
    <t>Hamilton</t>
  </si>
  <si>
    <t>Frank Energy (Standard)</t>
  </si>
  <si>
    <t>Frank Energy (Low)</t>
  </si>
  <si>
    <t>Flick Energy Off Peak (Standard)</t>
  </si>
  <si>
    <t>summary table</t>
  </si>
  <si>
    <t>Cheaper option?</t>
  </si>
  <si>
    <t>Standalone power plan name</t>
  </si>
  <si>
    <t>Standalone power plan annual price</t>
  </si>
  <si>
    <t>Standalone broadband plan name</t>
  </si>
  <si>
    <t>Standalone broadband monthly price</t>
  </si>
  <si>
    <t>Difference bundle - Standalone combination</t>
  </si>
  <si>
    <t>Standalone Combination Price</t>
  </si>
  <si>
    <t>Electric Kiwi</t>
  </si>
  <si>
    <t xml:space="preserve">Sweet Fibre </t>
  </si>
  <si>
    <t>Electric Kiwi - Kiwi (Standard)</t>
  </si>
  <si>
    <t>Electric Kiwi - MoveMaster (Standard)</t>
  </si>
  <si>
    <t>Electric Kiwi - Prepay 300 (Standard)</t>
  </si>
  <si>
    <t>Sweet As Fibre</t>
  </si>
  <si>
    <t>Electric Kiwi - Kiwi (Low)</t>
  </si>
  <si>
    <t>Electric Kiwi - MoveMaster (Low)</t>
  </si>
  <si>
    <t>Electric Kiwi - Prepay 300 (Low)</t>
  </si>
  <si>
    <t>code</t>
  </si>
  <si>
    <t>Plan name</t>
  </si>
  <si>
    <t>Cost</t>
  </si>
  <si>
    <t>MAX</t>
  </si>
  <si>
    <t>Lookup code</t>
  </si>
  <si>
    <t>.</t>
  </si>
  <si>
    <t>Auckland-Standard</t>
  </si>
  <si>
    <t>Auckland-Low</t>
  </si>
  <si>
    <t>Wellington-Standard</t>
  </si>
  <si>
    <t>Wellington-Low</t>
  </si>
  <si>
    <t>Christchurch-Standard</t>
  </si>
  <si>
    <t>Christchurch-Low</t>
  </si>
  <si>
    <t>Dunedin-Standard</t>
  </si>
  <si>
    <t>Dunedin-Low</t>
  </si>
  <si>
    <t>Hamilton-Standard</t>
  </si>
  <si>
    <t>Hamilton-Low</t>
  </si>
  <si>
    <t>internal code</t>
  </si>
  <si>
    <t>[Variant]</t>
  </si>
  <si>
    <t>-Prepaid</t>
  </si>
  <si>
    <t>[Broadband Variant]</t>
  </si>
  <si>
    <t>{Broadband bundle code}</t>
  </si>
  <si>
    <t>-Kiwi</t>
  </si>
  <si>
    <t>-MoveMaster</t>
  </si>
  <si>
    <t>2degrees Bundle (Standard)</t>
  </si>
  <si>
    <t>2degrees</t>
  </si>
  <si>
    <t>2degrees Bundle (Low)</t>
  </si>
  <si>
    <t>Skinny - Fibre Ultra Unlimited [MAX]</t>
  </si>
  <si>
    <t>Fibre Starter Unlimited</t>
  </si>
  <si>
    <t>Fibre Unlimited</t>
  </si>
  <si>
    <t>Fibre</t>
  </si>
  <si>
    <t>Ultimate Unlimited</t>
  </si>
  <si>
    <t>One NZ - Fibre Starter [Fibre]</t>
  </si>
  <si>
    <t>Skinny - Fibre Unlimited [UFB]</t>
  </si>
  <si>
    <t>Advertised price</t>
  </si>
  <si>
    <t xml:space="preserve"> Connection fees, modem + shipping</t>
  </si>
  <si>
    <t>Total annual Discounts</t>
  </si>
  <si>
    <t>Standalone free months</t>
  </si>
  <si>
    <t>Standalone credit</t>
  </si>
  <si>
    <t>Standalone annual price</t>
  </si>
  <si>
    <t>Standalone monthly price</t>
  </si>
  <si>
    <t>Standalone connection fees, modem + shipping</t>
  </si>
  <si>
    <t>Standalone broadband annual price after discounts</t>
  </si>
  <si>
    <t>1 month free</t>
  </si>
  <si>
    <t>2 months free</t>
  </si>
  <si>
    <t>None</t>
  </si>
  <si>
    <t>{Power bundle code - internal}</t>
  </si>
  <si>
    <t>Discounts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</si>
</sst>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$-409]* #,##0.00_ ;_-[$$-409]* \-#,##0.00\ ;_-[$$-409]* &quot;-&quot;??_ ;_-@_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CircularPro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6" borderId="0" xfId="0" applyFill="1" applyAlignment="1">
      <alignment wrapText="1"/>
    </xf>
    <xf numFmtId="164" fontId="0" fillId="5" borderId="0" xfId="0" applyNumberFormat="1" applyFill="1"/>
    <xf numFmtId="0" fontId="0" fillId="7" borderId="0" xfId="0" applyFill="1"/>
    <xf numFmtId="0" fontId="3" fillId="8" borderId="0" xfId="0" applyFont="1" applyFill="1" applyAlignment="1">
      <alignment wrapText="1"/>
    </xf>
    <xf numFmtId="0" fontId="2" fillId="3" borderId="0" xfId="0" applyFont="1" applyFill="1" applyAlignment="1">
      <alignment vertical="center"/>
    </xf>
    <xf numFmtId="0" fontId="0" fillId="10" borderId="0" xfId="0" applyFill="1"/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vertical="center" wrapText="1"/>
    </xf>
    <xf numFmtId="0" fontId="0" fillId="9" borderId="0" xfId="0" applyFill="1" applyAlignment="1">
      <alignment wrapText="1"/>
    </xf>
    <xf numFmtId="164" fontId="0" fillId="4" borderId="0" xfId="0" applyNumberFormat="1" applyFill="1"/>
    <xf numFmtId="0" fontId="0" fillId="11" borderId="0" xfId="0" applyFill="1" applyAlignment="1">
      <alignment wrapText="1"/>
    </xf>
    <xf numFmtId="0" fontId="0" fillId="12" borderId="0" xfId="0" applyFill="1"/>
    <xf numFmtId="0" fontId="0" fillId="13" borderId="0" xfId="0" applyFill="1"/>
    <xf numFmtId="0" fontId="3" fillId="8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164" fontId="0" fillId="13" borderId="1" xfId="0" applyNumberFormat="1" applyFill="1" applyBorder="1"/>
    <xf numFmtId="164" fontId="0" fillId="7" borderId="0" xfId="0" applyNumberFormat="1" applyFill="1"/>
    <xf numFmtId="164" fontId="0" fillId="0" borderId="0" xfId="1" applyNumberFormat="1" applyFont="1"/>
    <xf numFmtId="0" fontId="0" fillId="15" borderId="0" xfId="0" applyFill="1"/>
    <xf numFmtId="0" fontId="0" fillId="16" borderId="0" xfId="0" applyFill="1"/>
    <xf numFmtId="0" fontId="0" fillId="5" borderId="0" xfId="0" applyFill="1"/>
    <xf numFmtId="164" fontId="0" fillId="16" borderId="0" xfId="1" applyNumberFormat="1" applyFont="1" applyFill="1"/>
    <xf numFmtId="0" fontId="5" fillId="17" borderId="0" xfId="0" applyFont="1" applyFill="1" applyAlignment="1">
      <alignment wrapText="1"/>
    </xf>
    <xf numFmtId="164" fontId="3" fillId="17" borderId="0" xfId="0" applyNumberFormat="1" applyFont="1" applyFill="1"/>
    <xf numFmtId="0" fontId="0" fillId="0" borderId="0" xfId="0" quotePrefix="1"/>
    <xf numFmtId="0" fontId="5" fillId="0" borderId="0" xfId="0" applyFont="1"/>
    <xf numFmtId="164" fontId="0" fillId="0" borderId="1" xfId="0" applyNumberFormat="1" applyBorder="1"/>
    <xf numFmtId="0" fontId="0" fillId="2" borderId="0" xfId="0" applyFill="1"/>
    <xf numFmtId="0" fontId="3" fillId="18" borderId="0" xfId="0" applyFont="1" applyFill="1"/>
    <xf numFmtId="0" fontId="3" fillId="8" borderId="0" xfId="0" applyFont="1" applyFill="1"/>
    <xf numFmtId="164" fontId="0" fillId="0" borderId="0" xfId="0" applyNumberFormat="1"/>
    <xf numFmtId="164" fontId="0" fillId="0" borderId="0" xfId="1" applyNumberFormat="1" applyFont="1" applyFill="1"/>
    <xf numFmtId="0" fontId="3" fillId="14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0" fontId="0" fillId="16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3236E-5CC4-48D8-800C-5DD9FCB1F363}">
  <sheetPr>
    <tabColor rgb="FFFFFF00"/>
  </sheetPr>
  <dimension ref="A1:AL176"/>
  <sheetViews>
    <sheetView tabSelected="1" zoomScale="70" zoomScaleNormal="70" workbookViewId="0">
      <pane ySplit="2" topLeftCell="A3" activePane="bottomLeft" state="frozen"/>
      <selection pane="bottomLeft" activeCell="A3" sqref="A3:A176"/>
    </sheetView>
  </sheetViews>
  <sheetFormatPr defaultRowHeight="14.4"/>
  <cols>
    <col min="1" max="1" width="12.33203125" bestFit="1" customWidth="1"/>
    <col min="2" max="2" width="12.33203125" customWidth="1"/>
    <col min="3" max="3" width="15.6640625" bestFit="1" customWidth="1"/>
    <col min="4" max="4" width="16.109375" bestFit="1" customWidth="1"/>
    <col min="5" max="5" width="11" bestFit="1" customWidth="1"/>
    <col min="6" max="6" width="23.88671875" bestFit="1" customWidth="1"/>
    <col min="7" max="7" width="25.77734375" bestFit="1" customWidth="1"/>
    <col min="8" max="8" width="13" bestFit="1" customWidth="1"/>
    <col min="9" max="9" width="16" bestFit="1" customWidth="1"/>
    <col min="10" max="10" width="17.109375" bestFit="1" customWidth="1"/>
    <col min="11" max="11" width="11.109375" bestFit="1" customWidth="1"/>
    <col min="12" max="12" width="12.44140625" bestFit="1" customWidth="1"/>
    <col min="13" max="13" width="15" bestFit="1" customWidth="1"/>
    <col min="14" max="14" width="1.21875" customWidth="1"/>
    <col min="15" max="15" width="34.5546875" bestFit="1" customWidth="1"/>
    <col min="16" max="16" width="16.21875" bestFit="1" customWidth="1"/>
    <col min="17" max="17" width="16.5546875" customWidth="1"/>
    <col min="18" max="18" width="1.33203125" customWidth="1"/>
    <col min="19" max="20" width="15" bestFit="1" customWidth="1"/>
    <col min="21" max="21" width="33.21875" bestFit="1" customWidth="1"/>
    <col min="22" max="22" width="14.5546875" bestFit="1" customWidth="1"/>
    <col min="23" max="24" width="18.44140625" customWidth="1"/>
    <col min="25" max="25" width="14.5546875" customWidth="1"/>
    <col min="26" max="26" width="13.88671875" bestFit="1" customWidth="1"/>
    <col min="27" max="27" width="17.33203125" bestFit="1" customWidth="1"/>
    <col min="28" max="28" width="17.33203125" customWidth="1"/>
    <col min="29" max="29" width="16.5546875" customWidth="1"/>
    <col min="30" max="30" width="14.109375" bestFit="1" customWidth="1"/>
    <col min="32" max="32" width="39.109375" bestFit="1" customWidth="1"/>
    <col min="33" max="33" width="13.33203125" bestFit="1" customWidth="1"/>
    <col min="34" max="34" width="35.44140625" customWidth="1"/>
    <col min="35" max="35" width="35.33203125" customWidth="1"/>
    <col min="36" max="36" width="13.77734375" bestFit="1" customWidth="1"/>
    <col min="37" max="37" width="17.109375" bestFit="1" customWidth="1"/>
    <col min="38" max="38" width="18.21875" customWidth="1"/>
  </cols>
  <sheetData>
    <row r="1" spans="1:38">
      <c r="AD1" t="s">
        <v>49</v>
      </c>
    </row>
    <row r="2" spans="1:38" s="3" customFormat="1" ht="57.6">
      <c r="A2" s="9" t="s">
        <v>11</v>
      </c>
      <c r="B2" s="9" t="s">
        <v>20</v>
      </c>
      <c r="C2" s="9" t="s">
        <v>0</v>
      </c>
      <c r="D2" s="9" t="s">
        <v>7</v>
      </c>
      <c r="E2" s="9" t="s">
        <v>85</v>
      </c>
      <c r="F2" s="9" t="s">
        <v>86</v>
      </c>
      <c r="G2" s="4" t="s">
        <v>1</v>
      </c>
      <c r="H2" s="4" t="s">
        <v>3</v>
      </c>
      <c r="I2" s="4" t="s">
        <v>4</v>
      </c>
      <c r="J2" s="4" t="s">
        <v>5</v>
      </c>
      <c r="K2" s="5" t="s">
        <v>17</v>
      </c>
      <c r="L2" s="5" t="s">
        <v>18</v>
      </c>
      <c r="M2" s="5" t="s">
        <v>2</v>
      </c>
      <c r="N2" s="39" t="s">
        <v>111</v>
      </c>
      <c r="O2" s="15" t="s">
        <v>29</v>
      </c>
      <c r="P2" s="15" t="s">
        <v>6</v>
      </c>
      <c r="Q2" s="17" t="s">
        <v>19</v>
      </c>
      <c r="R2" s="32" t="s">
        <v>71</v>
      </c>
      <c r="S2" s="15" t="s">
        <v>51</v>
      </c>
      <c r="T2" s="15" t="s">
        <v>52</v>
      </c>
      <c r="U2" s="17" t="s">
        <v>53</v>
      </c>
      <c r="V2" s="17" t="s">
        <v>54</v>
      </c>
      <c r="W2" s="17" t="s">
        <v>106</v>
      </c>
      <c r="X2" s="17" t="s">
        <v>101</v>
      </c>
      <c r="Y2" s="17" t="s">
        <v>107</v>
      </c>
      <c r="Z2" s="6" t="s">
        <v>56</v>
      </c>
      <c r="AA2" s="6" t="s">
        <v>55</v>
      </c>
      <c r="AB2" s="6" t="s">
        <v>50</v>
      </c>
      <c r="AD2" s="20" t="s">
        <v>0</v>
      </c>
      <c r="AE2" s="20" t="s">
        <v>7</v>
      </c>
      <c r="AF2" s="21" t="s">
        <v>1</v>
      </c>
      <c r="AG2" s="22" t="str">
        <f t="shared" ref="AG2:AG3" si="0">Q2</f>
        <v>Bundled price after discount</v>
      </c>
      <c r="AH2" s="22" t="str">
        <f>S2</f>
        <v>Standalone power plan name</v>
      </c>
      <c r="AI2" s="22" t="str">
        <f>U2</f>
        <v>Standalone broadband plan name</v>
      </c>
      <c r="AJ2" s="22" t="str">
        <f>Z2</f>
        <v>Standalone Combination Price</v>
      </c>
      <c r="AK2" s="22" t="str">
        <f>AA2</f>
        <v>Difference bundle - Standalone combination</v>
      </c>
      <c r="AL2" s="22" t="str">
        <f>AB2</f>
        <v>Cheaper option?</v>
      </c>
    </row>
    <row r="3" spans="1:38">
      <c r="A3" s="19" t="s">
        <v>12</v>
      </c>
      <c r="B3" t="s">
        <v>21</v>
      </c>
      <c r="C3" t="s">
        <v>8</v>
      </c>
      <c r="D3" t="s">
        <v>9</v>
      </c>
      <c r="F3" t="str">
        <f>CONCATENATE(C3,"-",D3,E3)</f>
        <v>Mercury-UFB</v>
      </c>
      <c r="G3" s="1" t="str">
        <f>VLOOKUP(F3,'bundle broadband'!A:L,6,FALSE)</f>
        <v>Unlimited FibreClassic</v>
      </c>
      <c r="H3" s="12">
        <f>VLOOKUP(F3,'bundle broadband'!A:L,7,FALSE)</f>
        <v>94</v>
      </c>
      <c r="I3" s="1">
        <f>VLOOKUP(F3,'bundle broadband'!A:L,8,FALSE)</f>
        <v>195</v>
      </c>
      <c r="J3" s="1">
        <f>VLOOKUP(F3,'bundle broadband'!A:L,9,FALSE)</f>
        <v>1323</v>
      </c>
      <c r="K3" s="11">
        <f>VLOOKUP(F3,'bundle broadband'!A:L,10,FALSE)</f>
        <v>6</v>
      </c>
      <c r="L3" s="11">
        <f>VLOOKUP(F3,'bundle broadband'!A:L,11,FALSE)</f>
        <v>50</v>
      </c>
      <c r="M3" s="11">
        <f>VLOOKUP(F3,'bundle broadband'!A:L,12,FALSE)</f>
        <v>614</v>
      </c>
      <c r="N3" s="38" t="str">
        <f t="shared" ref="N3" si="1">CONCATENATE(A3,"-",B3,"-",C3,E3)</f>
        <v>Auckland-Standard-Mercury</v>
      </c>
      <c r="O3" s="2" t="str">
        <f>VLOOKUP(N3,'bundle power'!A:G,6,FALSE)</f>
        <v>Mercury Broadband Bundle (Standard)</v>
      </c>
      <c r="P3" s="16">
        <f>VLOOKUP(N3,'bundle power'!A:G,7,FALSE)</f>
        <v>2857.0107799999996</v>
      </c>
      <c r="Q3" s="7">
        <f>J3+P3-M3</f>
        <v>3566.0107799999996</v>
      </c>
      <c r="R3" s="33" t="str">
        <f t="shared" ref="R3" si="2">CONCATENATE(A3,"-",B3)</f>
        <v>Auckland-Standard</v>
      </c>
      <c r="S3" s="29" t="str">
        <f>VLOOKUP(R3,'standalone power'!A:C,2,FALSE)</f>
        <v>Powershop (Standard)</v>
      </c>
      <c r="T3" s="31">
        <f>VLOOKUP(R3,'standalone power'!A:C,3,FALSE)</f>
        <v>2424.6131</v>
      </c>
      <c r="U3" s="30" t="str">
        <f>VLOOKUP(D3,'standalone broadband'!A:I,2,FALSE)</f>
        <v>Skinny - Fibre Unlimited [UFB]</v>
      </c>
      <c r="V3" s="30">
        <f>VLOOKUP(D3,'standalone broadband'!A:I,3,FALSE)</f>
        <v>75</v>
      </c>
      <c r="W3" s="30">
        <f>VLOOKUP(D3,'standalone broadband'!A:I,4,FALSE)</f>
        <v>10</v>
      </c>
      <c r="X3" s="30">
        <f>VLOOKUP(D3,'standalone broadband'!A:I,7,FALSE)</f>
        <v>75</v>
      </c>
      <c r="Y3" s="30">
        <f>VLOOKUP(D3,'standalone broadband'!A:I,8,FALSE)</f>
        <v>835</v>
      </c>
      <c r="Z3" s="26">
        <f>T3+Y3</f>
        <v>3259.6131</v>
      </c>
      <c r="AA3" s="26">
        <f>Q3-Z3</f>
        <v>306.39767999999958</v>
      </c>
      <c r="AB3" s="26" t="str">
        <f>IF(AA3&gt;0, "Separate","Bundle")</f>
        <v>Separate</v>
      </c>
      <c r="AD3" s="23" t="str">
        <f t="shared" ref="AD3" si="3">C3</f>
        <v>Mercury</v>
      </c>
      <c r="AE3" s="23" t="str">
        <f t="shared" ref="AE3" si="4">D3</f>
        <v>UFB</v>
      </c>
      <c r="AF3" s="24" t="str">
        <f>G3</f>
        <v>Unlimited FibreClassic</v>
      </c>
      <c r="AG3" s="25">
        <f t="shared" si="0"/>
        <v>3566.0107799999996</v>
      </c>
      <c r="AH3" s="22" t="str">
        <f t="shared" ref="AH3" si="5">S3</f>
        <v>Powershop (Standard)</v>
      </c>
      <c r="AI3" s="22" t="str">
        <f t="shared" ref="AI3" si="6">U3</f>
        <v>Skinny - Fibre Unlimited [UFB]</v>
      </c>
      <c r="AJ3" s="25">
        <f t="shared" ref="AJ3:AL3" si="7">Z3</f>
        <v>3259.6131</v>
      </c>
      <c r="AK3" s="25">
        <f t="shared" si="7"/>
        <v>306.39767999999958</v>
      </c>
      <c r="AL3" s="22" t="str">
        <f t="shared" si="7"/>
        <v>Separate</v>
      </c>
    </row>
    <row r="4" spans="1:38">
      <c r="A4" s="19" t="s">
        <v>12</v>
      </c>
      <c r="B4" t="s">
        <v>21</v>
      </c>
      <c r="C4" t="s">
        <v>8</v>
      </c>
      <c r="D4" t="s">
        <v>10</v>
      </c>
      <c r="F4" t="str">
        <f t="shared" ref="F4:F67" si="8">CONCATENATE(C4,"-",D4,E4)</f>
        <v>Mercury-Max</v>
      </c>
      <c r="G4" s="1" t="str">
        <f>VLOOKUP(F4,'bundle broadband'!A:L,6,FALSE)</f>
        <v xml:space="preserve">Unlimited FibreMax </v>
      </c>
      <c r="H4" s="12">
        <f>VLOOKUP(F4,'bundle broadband'!A:L,7,FALSE)</f>
        <v>109</v>
      </c>
      <c r="I4" s="1">
        <f>VLOOKUP(F4,'bundle broadband'!A:L,8,FALSE)</f>
        <v>195</v>
      </c>
      <c r="J4" s="1">
        <f>VLOOKUP(F4,'bundle broadband'!A:L,9,FALSE)</f>
        <v>1503</v>
      </c>
      <c r="K4" s="11">
        <f>VLOOKUP(F4,'bundle broadband'!A:L,10,FALSE)</f>
        <v>6</v>
      </c>
      <c r="L4" s="11">
        <f>VLOOKUP(F4,'bundle broadband'!A:L,11,FALSE)</f>
        <v>50</v>
      </c>
      <c r="M4" s="11">
        <f>VLOOKUP(F4,'bundle broadband'!A:L,12,FALSE)</f>
        <v>704</v>
      </c>
      <c r="N4" s="38" t="str">
        <f t="shared" ref="N4:N20" si="9">CONCATENATE(A4,"-",B4,"-",C4,E4)</f>
        <v>Auckland-Standard-Mercury</v>
      </c>
      <c r="O4" s="2" t="str">
        <f>VLOOKUP(N4,'bundle power'!A:G,6,FALSE)</f>
        <v>Mercury Broadband Bundle (Standard)</v>
      </c>
      <c r="P4" s="16">
        <f>VLOOKUP(N4,'bundle power'!A:G,7,FALSE)</f>
        <v>2857.0107799999996</v>
      </c>
      <c r="Q4" s="7">
        <f t="shared" ref="Q4:Q20" si="10">J4+P4-M4</f>
        <v>3656.0107799999996</v>
      </c>
      <c r="R4" s="33" t="str">
        <f t="shared" ref="R4:R20" si="11">CONCATENATE(A4,"-",B4)</f>
        <v>Auckland-Standard</v>
      </c>
      <c r="S4" s="29" t="str">
        <f>VLOOKUP(R4,'standalone power'!A:C,2,FALSE)</f>
        <v>Powershop (Standard)</v>
      </c>
      <c r="T4" s="31">
        <f>VLOOKUP(R4,'standalone power'!A:C,3,FALSE)</f>
        <v>2424.6131</v>
      </c>
      <c r="U4" s="30" t="str">
        <f>VLOOKUP(D4,'standalone broadband'!A:I,2,FALSE)</f>
        <v>Skinny - Fibre Ultra Unlimited [MAX]</v>
      </c>
      <c r="V4" s="30">
        <f>VLOOKUP(D4,'standalone broadband'!A:I,3,FALSE)</f>
        <v>90</v>
      </c>
      <c r="W4" s="30">
        <f>VLOOKUP(D4,'standalone broadband'!A:I,4,FALSE)</f>
        <v>10</v>
      </c>
      <c r="X4" s="30">
        <f>VLOOKUP(D4,'standalone broadband'!A:I,7,FALSE)</f>
        <v>90</v>
      </c>
      <c r="Y4" s="30">
        <f>VLOOKUP(D4,'standalone broadband'!A:I,8,FALSE)</f>
        <v>1000</v>
      </c>
      <c r="Z4" s="26">
        <f t="shared" ref="Z4:Z20" si="12">T4+Y4</f>
        <v>3424.6131</v>
      </c>
      <c r="AA4" s="26">
        <f t="shared" ref="AA4:AA20" si="13">Q4-Z4</f>
        <v>231.39767999999958</v>
      </c>
      <c r="AB4" s="26" t="str">
        <f t="shared" ref="AB4:AB67" si="14">IF(AA4&gt;0, "Separate","Bundle")</f>
        <v>Separate</v>
      </c>
      <c r="AD4" s="23" t="str">
        <f t="shared" ref="AD4:AD67" si="15">C4</f>
        <v>Mercury</v>
      </c>
      <c r="AE4" s="23" t="str">
        <f t="shared" ref="AE4:AE67" si="16">D4</f>
        <v>Max</v>
      </c>
      <c r="AF4" s="24" t="str">
        <f t="shared" ref="AF4:AF67" si="17">G4</f>
        <v xml:space="preserve">Unlimited FibreMax </v>
      </c>
      <c r="AG4" s="25">
        <f t="shared" ref="AG4:AG67" si="18">Q4</f>
        <v>3656.0107799999996</v>
      </c>
      <c r="AH4" s="22" t="str">
        <f t="shared" ref="AH4:AH67" si="19">S4</f>
        <v>Powershop (Standard)</v>
      </c>
      <c r="AI4" s="22" t="str">
        <f t="shared" ref="AI4:AI67" si="20">U4</f>
        <v>Skinny - Fibre Ultra Unlimited [MAX]</v>
      </c>
      <c r="AJ4" s="25">
        <f t="shared" ref="AJ4:AJ67" si="21">Z4</f>
        <v>3424.6131</v>
      </c>
      <c r="AK4" s="25">
        <f t="shared" ref="AK4:AK67" si="22">AA4</f>
        <v>231.39767999999958</v>
      </c>
      <c r="AL4" s="22" t="str">
        <f t="shared" ref="AL4:AL67" si="23">AB4</f>
        <v>Separate</v>
      </c>
    </row>
    <row r="5" spans="1:38">
      <c r="A5" s="19" t="s">
        <v>12</v>
      </c>
      <c r="B5" t="s">
        <v>21</v>
      </c>
      <c r="C5" t="s">
        <v>8</v>
      </c>
      <c r="D5" t="s">
        <v>13</v>
      </c>
      <c r="F5" t="str">
        <f t="shared" si="8"/>
        <v>Mercury-4G</v>
      </c>
      <c r="G5" s="1" t="str">
        <f>VLOOKUP(F5,'bundle broadband'!A:L,6,FALSE)</f>
        <v>Wireless broadband 1000 GB</v>
      </c>
      <c r="H5" s="12">
        <f>VLOOKUP(F5,'bundle broadband'!A:L,7,FALSE)</f>
        <v>79</v>
      </c>
      <c r="I5" s="1">
        <f>VLOOKUP(F5,'bundle broadband'!A:L,8,FALSE)</f>
        <v>15</v>
      </c>
      <c r="J5" s="1">
        <f>VLOOKUP(F5,'bundle broadband'!A:L,9,FALSE)</f>
        <v>963</v>
      </c>
      <c r="K5" s="11">
        <f>VLOOKUP(F5,'bundle broadband'!A:L,10,FALSE)</f>
        <v>6</v>
      </c>
      <c r="L5" s="11">
        <f>VLOOKUP(F5,'bundle broadband'!A:L,11,FALSE)</f>
        <v>50</v>
      </c>
      <c r="M5" s="11">
        <f>VLOOKUP(F5,'bundle broadband'!A:L,12,FALSE)</f>
        <v>524</v>
      </c>
      <c r="N5" s="38" t="str">
        <f t="shared" si="9"/>
        <v>Auckland-Standard-Mercury</v>
      </c>
      <c r="O5" s="2" t="str">
        <f>VLOOKUP(N5,'bundle power'!A:G,6,FALSE)</f>
        <v>Mercury Broadband Bundle (Standard)</v>
      </c>
      <c r="P5" s="16">
        <f>VLOOKUP(N5,'bundle power'!A:G,7,FALSE)</f>
        <v>2857.0107799999996</v>
      </c>
      <c r="Q5" s="7">
        <f t="shared" si="10"/>
        <v>3296.0107799999996</v>
      </c>
      <c r="R5" s="33" t="str">
        <f t="shared" si="11"/>
        <v>Auckland-Standard</v>
      </c>
      <c r="S5" s="29" t="str">
        <f>VLOOKUP(R5,'standalone power'!A:C,2,FALSE)</f>
        <v>Powershop (Standard)</v>
      </c>
      <c r="T5" s="31">
        <f>VLOOKUP(R5,'standalone power'!A:C,3,FALSE)</f>
        <v>2424.6131</v>
      </c>
      <c r="U5" s="30" t="str">
        <f>VLOOKUP(D5,'standalone broadband'!A:I,2,FALSE)</f>
        <v>Skinny - Wireless Unlimited</v>
      </c>
      <c r="V5" s="30">
        <f>VLOOKUP(D5,'standalone broadband'!A:I,3,FALSE)</f>
        <v>55</v>
      </c>
      <c r="W5" s="30">
        <f>VLOOKUP(D5,'standalone broadband'!A:I,4,FALSE)</f>
        <v>10</v>
      </c>
      <c r="X5" s="30">
        <f>VLOOKUP(D5,'standalone broadband'!A:I,7,FALSE)</f>
        <v>110</v>
      </c>
      <c r="Y5" s="30">
        <f>VLOOKUP(D5,'standalone broadband'!A:I,8,FALSE)</f>
        <v>560</v>
      </c>
      <c r="Z5" s="26">
        <f t="shared" si="12"/>
        <v>2984.6131</v>
      </c>
      <c r="AA5" s="26">
        <f t="shared" si="13"/>
        <v>311.39767999999958</v>
      </c>
      <c r="AB5" s="26" t="str">
        <f t="shared" si="14"/>
        <v>Separate</v>
      </c>
      <c r="AD5" s="23" t="str">
        <f t="shared" si="15"/>
        <v>Mercury</v>
      </c>
      <c r="AE5" s="23" t="str">
        <f t="shared" si="16"/>
        <v>4G</v>
      </c>
      <c r="AF5" s="24" t="str">
        <f t="shared" si="17"/>
        <v>Wireless broadband 1000 GB</v>
      </c>
      <c r="AG5" s="25">
        <f t="shared" si="18"/>
        <v>3296.0107799999996</v>
      </c>
      <c r="AH5" s="22" t="str">
        <f t="shared" si="19"/>
        <v>Powershop (Standard)</v>
      </c>
      <c r="AI5" s="22" t="str">
        <f t="shared" si="20"/>
        <v>Skinny - Wireless Unlimited</v>
      </c>
      <c r="AJ5" s="25">
        <f t="shared" si="21"/>
        <v>2984.6131</v>
      </c>
      <c r="AK5" s="25">
        <f t="shared" si="22"/>
        <v>311.39767999999958</v>
      </c>
      <c r="AL5" s="22" t="str">
        <f t="shared" si="23"/>
        <v>Separate</v>
      </c>
    </row>
    <row r="6" spans="1:38">
      <c r="A6" s="19" t="s">
        <v>12</v>
      </c>
      <c r="B6" t="s">
        <v>21</v>
      </c>
      <c r="C6" t="s">
        <v>24</v>
      </c>
      <c r="D6" t="s">
        <v>25</v>
      </c>
      <c r="F6" t="str">
        <f t="shared" si="8"/>
        <v>Slingshot-ADSL</v>
      </c>
      <c r="G6" s="1" t="str">
        <f>VLOOKUP(F6,'bundle broadband'!A:L,6,FALSE)</f>
        <v>Standard Broadband Unlimited [ADSL]</v>
      </c>
      <c r="H6" s="12">
        <f>VLOOKUP(F6,'bundle broadband'!A:L,7,FALSE)</f>
        <v>74.95</v>
      </c>
      <c r="I6" s="1">
        <f>VLOOKUP(F6,'bundle broadband'!A:L,8,FALSE)</f>
        <v>75</v>
      </c>
      <c r="J6" s="1">
        <f>VLOOKUP(F6,'bundle broadband'!A:L,9,FALSE)</f>
        <v>974.40000000000009</v>
      </c>
      <c r="K6" s="11">
        <f>VLOOKUP(F6,'bundle broadband'!A:L,10,FALSE)</f>
        <v>0</v>
      </c>
      <c r="L6" s="11">
        <f>VLOOKUP(F6,'bundle broadband'!A:L,11,FALSE)</f>
        <v>490</v>
      </c>
      <c r="M6" s="11">
        <f>VLOOKUP(F6,'bundle broadband'!A:L,12,FALSE)</f>
        <v>490</v>
      </c>
      <c r="N6" s="38" t="str">
        <f t="shared" si="9"/>
        <v>Auckland-Standard-Slingshot</v>
      </c>
      <c r="O6" s="2" t="str">
        <f>VLOOKUP(N6,'bundle power'!A:G,6,FALSE)</f>
        <v>Slingshot (Standard)</v>
      </c>
      <c r="P6" s="16">
        <f>VLOOKUP(N6,'bundle power'!A:G,7,FALSE)</f>
        <v>3424.2505799999994</v>
      </c>
      <c r="Q6" s="7">
        <f t="shared" si="10"/>
        <v>3908.6505799999995</v>
      </c>
      <c r="R6" s="33" t="str">
        <f t="shared" si="11"/>
        <v>Auckland-Standard</v>
      </c>
      <c r="S6" s="29" t="str">
        <f>VLOOKUP(R6,'standalone power'!A:C,2,FALSE)</f>
        <v>Powershop (Standard)</v>
      </c>
      <c r="T6" s="31">
        <f>VLOOKUP(R6,'standalone power'!A:C,3,FALSE)</f>
        <v>2424.6131</v>
      </c>
      <c r="U6" s="30" t="str">
        <f>VLOOKUP(D6,'standalone broadband'!A:I,2,FALSE)</f>
        <v>Skinny - ADSL Unlimited</v>
      </c>
      <c r="V6" s="30">
        <f>VLOOKUP(D6,'standalone broadband'!A:I,3,FALSE)</f>
        <v>75</v>
      </c>
      <c r="W6" s="30">
        <f>VLOOKUP(D6,'standalone broadband'!A:I,4,FALSE)</f>
        <v>10</v>
      </c>
      <c r="X6" s="30">
        <f>VLOOKUP(D6,'standalone broadband'!A:I,7,FALSE)</f>
        <v>75</v>
      </c>
      <c r="Y6" s="30">
        <f>VLOOKUP(D6,'standalone broadband'!A:I,8,FALSE)</f>
        <v>835</v>
      </c>
      <c r="Z6" s="26">
        <f t="shared" si="12"/>
        <v>3259.6131</v>
      </c>
      <c r="AA6" s="26">
        <f t="shared" si="13"/>
        <v>649.0374799999995</v>
      </c>
      <c r="AB6" s="26" t="str">
        <f t="shared" si="14"/>
        <v>Separate</v>
      </c>
      <c r="AD6" s="23" t="str">
        <f t="shared" si="15"/>
        <v>Slingshot</v>
      </c>
      <c r="AE6" s="23" t="str">
        <f t="shared" si="16"/>
        <v>ADSL</v>
      </c>
      <c r="AF6" s="24" t="str">
        <f t="shared" si="17"/>
        <v>Standard Broadband Unlimited [ADSL]</v>
      </c>
      <c r="AG6" s="25">
        <f t="shared" si="18"/>
        <v>3908.6505799999995</v>
      </c>
      <c r="AH6" s="22" t="str">
        <f t="shared" si="19"/>
        <v>Powershop (Standard)</v>
      </c>
      <c r="AI6" s="22" t="str">
        <f t="shared" si="20"/>
        <v>Skinny - ADSL Unlimited</v>
      </c>
      <c r="AJ6" s="25">
        <f t="shared" si="21"/>
        <v>3259.6131</v>
      </c>
      <c r="AK6" s="25">
        <f t="shared" si="22"/>
        <v>649.0374799999995</v>
      </c>
      <c r="AL6" s="22" t="str">
        <f t="shared" si="23"/>
        <v>Separate</v>
      </c>
    </row>
    <row r="7" spans="1:38">
      <c r="A7" s="19" t="s">
        <v>12</v>
      </c>
      <c r="B7" t="s">
        <v>21</v>
      </c>
      <c r="C7" t="s">
        <v>24</v>
      </c>
      <c r="D7" t="s">
        <v>9</v>
      </c>
      <c r="F7" t="str">
        <f t="shared" si="8"/>
        <v>Slingshot-UFB</v>
      </c>
      <c r="G7" s="1" t="str">
        <f>VLOOKUP(F7,'bundle broadband'!A:L,6,FALSE)</f>
        <v>Fibre broadband Unlimited [UFB]</v>
      </c>
      <c r="H7" s="12">
        <f>VLOOKUP(F7,'bundle broadband'!A:L,7,FALSE)</f>
        <v>77</v>
      </c>
      <c r="I7" s="1">
        <f>VLOOKUP(F7,'bundle broadband'!A:L,8,FALSE)</f>
        <v>75</v>
      </c>
      <c r="J7" s="1">
        <f>VLOOKUP(F7,'bundle broadband'!A:L,9,FALSE)</f>
        <v>999</v>
      </c>
      <c r="K7" s="11">
        <f>VLOOKUP(F7,'bundle broadband'!A:L,10,FALSE)</f>
        <v>0</v>
      </c>
      <c r="L7" s="11">
        <f>VLOOKUP(F7,'bundle broadband'!A:L,11,FALSE)</f>
        <v>490</v>
      </c>
      <c r="M7" s="11">
        <f>VLOOKUP(F7,'bundle broadband'!A:L,12,FALSE)</f>
        <v>490</v>
      </c>
      <c r="N7" s="38" t="str">
        <f t="shared" si="9"/>
        <v>Auckland-Standard-Slingshot</v>
      </c>
      <c r="O7" s="2" t="str">
        <f>VLOOKUP(N7,'bundle power'!A:G,6,FALSE)</f>
        <v>Slingshot (Standard)</v>
      </c>
      <c r="P7" s="16">
        <f>VLOOKUP(N7,'bundle power'!A:G,7,FALSE)</f>
        <v>3424.2505799999994</v>
      </c>
      <c r="Q7" s="7">
        <f t="shared" si="10"/>
        <v>3933.2505799999999</v>
      </c>
      <c r="R7" s="33" t="str">
        <f t="shared" si="11"/>
        <v>Auckland-Standard</v>
      </c>
      <c r="S7" s="29" t="str">
        <f>VLOOKUP(R7,'standalone power'!A:C,2,FALSE)</f>
        <v>Powershop (Standard)</v>
      </c>
      <c r="T7" s="31">
        <f>VLOOKUP(R7,'standalone power'!A:C,3,FALSE)</f>
        <v>2424.6131</v>
      </c>
      <c r="U7" s="30" t="str">
        <f>VLOOKUP(D7,'standalone broadband'!A:I,2,FALSE)</f>
        <v>Skinny - Fibre Unlimited [UFB]</v>
      </c>
      <c r="V7" s="30">
        <f>VLOOKUP(D7,'standalone broadband'!A:I,3,FALSE)</f>
        <v>75</v>
      </c>
      <c r="W7" s="30">
        <f>VLOOKUP(D7,'standalone broadband'!A:I,4,FALSE)</f>
        <v>10</v>
      </c>
      <c r="X7" s="30">
        <f>VLOOKUP(D7,'standalone broadband'!A:I,7,FALSE)</f>
        <v>75</v>
      </c>
      <c r="Y7" s="30">
        <f>VLOOKUP(D7,'standalone broadband'!A:I,8,FALSE)</f>
        <v>835</v>
      </c>
      <c r="Z7" s="26">
        <f t="shared" si="12"/>
        <v>3259.6131</v>
      </c>
      <c r="AA7" s="26">
        <f t="shared" si="13"/>
        <v>673.63747999999987</v>
      </c>
      <c r="AB7" s="26" t="str">
        <f t="shared" si="14"/>
        <v>Separate</v>
      </c>
      <c r="AD7" s="23" t="str">
        <f t="shared" si="15"/>
        <v>Slingshot</v>
      </c>
      <c r="AE7" s="23" t="str">
        <f t="shared" si="16"/>
        <v>UFB</v>
      </c>
      <c r="AF7" s="24" t="str">
        <f t="shared" si="17"/>
        <v>Fibre broadband Unlimited [UFB]</v>
      </c>
      <c r="AG7" s="25">
        <f t="shared" si="18"/>
        <v>3933.2505799999999</v>
      </c>
      <c r="AH7" s="22" t="str">
        <f t="shared" si="19"/>
        <v>Powershop (Standard)</v>
      </c>
      <c r="AI7" s="22" t="str">
        <f t="shared" si="20"/>
        <v>Skinny - Fibre Unlimited [UFB]</v>
      </c>
      <c r="AJ7" s="25">
        <f t="shared" si="21"/>
        <v>3259.6131</v>
      </c>
      <c r="AK7" s="25">
        <f t="shared" si="22"/>
        <v>673.63747999999987</v>
      </c>
      <c r="AL7" s="22" t="str">
        <f t="shared" si="23"/>
        <v>Separate</v>
      </c>
    </row>
    <row r="8" spans="1:38">
      <c r="A8" s="19" t="s">
        <v>12</v>
      </c>
      <c r="B8" t="s">
        <v>21</v>
      </c>
      <c r="C8" t="s">
        <v>24</v>
      </c>
      <c r="D8" t="s">
        <v>69</v>
      </c>
      <c r="F8" t="str">
        <f t="shared" si="8"/>
        <v>Slingshot-MAX</v>
      </c>
      <c r="G8" s="1" t="str">
        <f>VLOOKUP(F8,'bundle broadband'!A:L,6,FALSE)</f>
        <v>Fibre broadband Unlimited Gigantic [MAX]</v>
      </c>
      <c r="H8" s="12">
        <f>VLOOKUP(F8,'bundle broadband'!A:L,7,FALSE)</f>
        <v>89.95</v>
      </c>
      <c r="I8" s="1">
        <f>VLOOKUP(F8,'bundle broadband'!A:L,8,FALSE)</f>
        <v>75</v>
      </c>
      <c r="J8" s="1">
        <f>VLOOKUP(F8,'bundle broadband'!A:L,9,FALSE)</f>
        <v>1154.4000000000001</v>
      </c>
      <c r="K8" s="11">
        <f>VLOOKUP(F8,'bundle broadband'!A:L,10,FALSE)</f>
        <v>0</v>
      </c>
      <c r="L8" s="11">
        <f>VLOOKUP(F8,'bundle broadband'!A:L,11,FALSE)</f>
        <v>490</v>
      </c>
      <c r="M8" s="11">
        <f>VLOOKUP(F8,'bundle broadband'!A:L,12,FALSE)</f>
        <v>490</v>
      </c>
      <c r="N8" s="38" t="str">
        <f t="shared" si="9"/>
        <v>Auckland-Standard-Slingshot</v>
      </c>
      <c r="O8" s="2" t="str">
        <f>VLOOKUP(N8,'bundle power'!A:G,6,FALSE)</f>
        <v>Slingshot (Standard)</v>
      </c>
      <c r="P8" s="16">
        <f>VLOOKUP(N8,'bundle power'!A:G,7,FALSE)</f>
        <v>3424.2505799999994</v>
      </c>
      <c r="Q8" s="7">
        <f t="shared" si="10"/>
        <v>4088.6505799999995</v>
      </c>
      <c r="R8" s="33" t="str">
        <f t="shared" si="11"/>
        <v>Auckland-Standard</v>
      </c>
      <c r="S8" s="29" t="str">
        <f>VLOOKUP(R8,'standalone power'!A:C,2,FALSE)</f>
        <v>Powershop (Standard)</v>
      </c>
      <c r="T8" s="31">
        <f>VLOOKUP(R8,'standalone power'!A:C,3,FALSE)</f>
        <v>2424.6131</v>
      </c>
      <c r="U8" s="30" t="str">
        <f>VLOOKUP(D8,'standalone broadband'!A:I,2,FALSE)</f>
        <v>Skinny - Fibre Ultra Unlimited [MAX]</v>
      </c>
      <c r="V8" s="30">
        <f>VLOOKUP(D8,'standalone broadband'!A:I,3,FALSE)</f>
        <v>90</v>
      </c>
      <c r="W8" s="30">
        <f>VLOOKUP(D8,'standalone broadband'!A:I,4,FALSE)</f>
        <v>10</v>
      </c>
      <c r="X8" s="30">
        <f>VLOOKUP(D8,'standalone broadband'!A:I,7,FALSE)</f>
        <v>90</v>
      </c>
      <c r="Y8" s="30">
        <f>VLOOKUP(D8,'standalone broadband'!A:I,8,FALSE)</f>
        <v>1000</v>
      </c>
      <c r="Z8" s="26">
        <f t="shared" si="12"/>
        <v>3424.6131</v>
      </c>
      <c r="AA8" s="26">
        <f t="shared" si="13"/>
        <v>664.0374799999995</v>
      </c>
      <c r="AB8" s="26" t="str">
        <f t="shared" si="14"/>
        <v>Separate</v>
      </c>
      <c r="AD8" s="23" t="str">
        <f t="shared" si="15"/>
        <v>Slingshot</v>
      </c>
      <c r="AE8" s="23" t="str">
        <f t="shared" si="16"/>
        <v>MAX</v>
      </c>
      <c r="AF8" s="24" t="str">
        <f t="shared" si="17"/>
        <v>Fibre broadband Unlimited Gigantic [MAX]</v>
      </c>
      <c r="AG8" s="25">
        <f t="shared" si="18"/>
        <v>4088.6505799999995</v>
      </c>
      <c r="AH8" s="22" t="str">
        <f t="shared" si="19"/>
        <v>Powershop (Standard)</v>
      </c>
      <c r="AI8" s="22" t="str">
        <f t="shared" si="20"/>
        <v>Skinny - Fibre Ultra Unlimited [MAX]</v>
      </c>
      <c r="AJ8" s="25">
        <f t="shared" si="21"/>
        <v>3424.6131</v>
      </c>
      <c r="AK8" s="25">
        <f t="shared" si="22"/>
        <v>664.0374799999995</v>
      </c>
      <c r="AL8" s="22" t="str">
        <f t="shared" si="23"/>
        <v>Separate</v>
      </c>
    </row>
    <row r="9" spans="1:38">
      <c r="A9" s="19" t="s">
        <v>12</v>
      </c>
      <c r="B9" t="s">
        <v>21</v>
      </c>
      <c r="C9" t="s">
        <v>32</v>
      </c>
      <c r="D9" t="s">
        <v>13</v>
      </c>
      <c r="F9" t="str">
        <f t="shared" si="8"/>
        <v>Contact-4G</v>
      </c>
      <c r="G9" s="1" t="str">
        <f>VLOOKUP(F9,'bundle broadband'!A:L,6,FALSE)</f>
        <v xml:space="preserve">4G 300GB </v>
      </c>
      <c r="H9" s="12">
        <f>VLOOKUP(F9,'bundle broadband'!A:L,7,FALSE)</f>
        <v>55</v>
      </c>
      <c r="I9" s="1">
        <f>VLOOKUP(F9,'bundle broadband'!A:L,8,FALSE)</f>
        <v>15</v>
      </c>
      <c r="J9" s="1">
        <f>VLOOKUP(F9,'bundle broadband'!A:L,9,FALSE)</f>
        <v>675</v>
      </c>
      <c r="K9" s="11">
        <f>VLOOKUP(F9,'bundle broadband'!A:L,10,FALSE)</f>
        <v>0</v>
      </c>
      <c r="L9" s="11">
        <f>VLOOKUP(F9,'bundle broadband'!A:L,11,FALSE)</f>
        <v>0</v>
      </c>
      <c r="M9" s="11">
        <f>VLOOKUP(F9,'bundle broadband'!A:L,12,FALSE)</f>
        <v>0</v>
      </c>
      <c r="N9" s="38" t="str">
        <f t="shared" si="9"/>
        <v>Auckland-Standard-Contact</v>
      </c>
      <c r="O9" s="2" t="str">
        <f>VLOOKUP(N9,'bundle power'!A:G,6,FALSE)</f>
        <v>Contact Broadband Bundle (Standard)</v>
      </c>
      <c r="P9" s="16">
        <f>VLOOKUP(N9,'bundle power'!A:G,7,FALSE)</f>
        <v>2547.52853</v>
      </c>
      <c r="Q9" s="7">
        <f t="shared" si="10"/>
        <v>3222.52853</v>
      </c>
      <c r="R9" s="33" t="str">
        <f t="shared" si="11"/>
        <v>Auckland-Standard</v>
      </c>
      <c r="S9" s="29" t="str">
        <f>VLOOKUP(R9,'standalone power'!A:C,2,FALSE)</f>
        <v>Powershop (Standard)</v>
      </c>
      <c r="T9" s="31">
        <f>VLOOKUP(R9,'standalone power'!A:C,3,FALSE)</f>
        <v>2424.6131</v>
      </c>
      <c r="U9" s="30" t="str">
        <f>VLOOKUP(D9,'standalone broadband'!A:I,2,FALSE)</f>
        <v>Skinny - Wireless Unlimited</v>
      </c>
      <c r="V9" s="30">
        <f>VLOOKUP(D9,'standalone broadband'!A:I,3,FALSE)</f>
        <v>55</v>
      </c>
      <c r="W9" s="30">
        <f>VLOOKUP(D9,'standalone broadband'!A:I,4,FALSE)</f>
        <v>10</v>
      </c>
      <c r="X9" s="30">
        <f>VLOOKUP(D9,'standalone broadband'!A:I,7,FALSE)</f>
        <v>110</v>
      </c>
      <c r="Y9" s="30">
        <f>VLOOKUP(D9,'standalone broadband'!A:I,8,FALSE)</f>
        <v>560</v>
      </c>
      <c r="Z9" s="26">
        <f t="shared" si="12"/>
        <v>2984.6131</v>
      </c>
      <c r="AA9" s="26">
        <f t="shared" si="13"/>
        <v>237.91543000000001</v>
      </c>
      <c r="AB9" s="26" t="str">
        <f t="shared" si="14"/>
        <v>Separate</v>
      </c>
      <c r="AD9" s="23" t="str">
        <f t="shared" si="15"/>
        <v>Contact</v>
      </c>
      <c r="AE9" s="23" t="str">
        <f t="shared" si="16"/>
        <v>4G</v>
      </c>
      <c r="AF9" s="24" t="str">
        <f t="shared" si="17"/>
        <v xml:space="preserve">4G 300GB </v>
      </c>
      <c r="AG9" s="25">
        <f t="shared" si="18"/>
        <v>3222.52853</v>
      </c>
      <c r="AH9" s="22" t="str">
        <f t="shared" si="19"/>
        <v>Powershop (Standard)</v>
      </c>
      <c r="AI9" s="22" t="str">
        <f t="shared" si="20"/>
        <v>Skinny - Wireless Unlimited</v>
      </c>
      <c r="AJ9" s="25">
        <f t="shared" si="21"/>
        <v>2984.6131</v>
      </c>
      <c r="AK9" s="25">
        <f t="shared" si="22"/>
        <v>237.91543000000001</v>
      </c>
      <c r="AL9" s="22" t="str">
        <f t="shared" si="23"/>
        <v>Separate</v>
      </c>
    </row>
    <row r="10" spans="1:38">
      <c r="A10" s="19" t="s">
        <v>12</v>
      </c>
      <c r="B10" t="s">
        <v>21</v>
      </c>
      <c r="C10" t="s">
        <v>32</v>
      </c>
      <c r="D10" t="s">
        <v>9</v>
      </c>
      <c r="F10" t="str">
        <f t="shared" si="8"/>
        <v>Contact-UFB</v>
      </c>
      <c r="G10" s="1" t="str">
        <f>VLOOKUP(F10,'bundle broadband'!A:L,6,FALSE)</f>
        <v xml:space="preserve">Fast Fibre </v>
      </c>
      <c r="H10" s="12">
        <f>VLOOKUP(F10,'bundle broadband'!A:L,7,FALSE)</f>
        <v>70</v>
      </c>
      <c r="I10" s="1">
        <f>VLOOKUP(F10,'bundle broadband'!A:L,8,FALSE)</f>
        <v>15</v>
      </c>
      <c r="J10" s="1">
        <f>VLOOKUP(F10,'bundle broadband'!A:L,9,FALSE)</f>
        <v>855</v>
      </c>
      <c r="K10" s="11">
        <f>VLOOKUP(F10,'bundle broadband'!A:L,10,FALSE)</f>
        <v>0</v>
      </c>
      <c r="L10" s="11">
        <f>VLOOKUP(F10,'bundle broadband'!A:L,11,FALSE)</f>
        <v>0</v>
      </c>
      <c r="M10" s="11">
        <f>VLOOKUP(F10,'bundle broadband'!A:L,12,FALSE)</f>
        <v>0</v>
      </c>
      <c r="N10" s="38" t="str">
        <f t="shared" si="9"/>
        <v>Auckland-Standard-Contact</v>
      </c>
      <c r="O10" s="2" t="str">
        <f>VLOOKUP(N10,'bundle power'!A:G,6,FALSE)</f>
        <v>Contact Broadband Bundle (Standard)</v>
      </c>
      <c r="P10" s="16">
        <f>VLOOKUP(N10,'bundle power'!A:G,7,FALSE)</f>
        <v>2547.52853</v>
      </c>
      <c r="Q10" s="7">
        <f t="shared" si="10"/>
        <v>3402.52853</v>
      </c>
      <c r="R10" s="33" t="str">
        <f t="shared" si="11"/>
        <v>Auckland-Standard</v>
      </c>
      <c r="S10" s="29" t="str">
        <f>VLOOKUP(R10,'standalone power'!A:C,2,FALSE)</f>
        <v>Powershop (Standard)</v>
      </c>
      <c r="T10" s="31">
        <f>VLOOKUP(R10,'standalone power'!A:C,3,FALSE)</f>
        <v>2424.6131</v>
      </c>
      <c r="U10" s="30" t="str">
        <f>VLOOKUP(D10,'standalone broadband'!A:I,2,FALSE)</f>
        <v>Skinny - Fibre Unlimited [UFB]</v>
      </c>
      <c r="V10" s="30">
        <f>VLOOKUP(D10,'standalone broadband'!A:I,3,FALSE)</f>
        <v>75</v>
      </c>
      <c r="W10" s="30">
        <f>VLOOKUP(D10,'standalone broadband'!A:I,4,FALSE)</f>
        <v>10</v>
      </c>
      <c r="X10" s="30">
        <f>VLOOKUP(D10,'standalone broadband'!A:I,7,FALSE)</f>
        <v>75</v>
      </c>
      <c r="Y10" s="30">
        <f>VLOOKUP(D10,'standalone broadband'!A:I,8,FALSE)</f>
        <v>835</v>
      </c>
      <c r="Z10" s="26">
        <f t="shared" si="12"/>
        <v>3259.6131</v>
      </c>
      <c r="AA10" s="26">
        <f t="shared" si="13"/>
        <v>142.91543000000001</v>
      </c>
      <c r="AB10" s="26" t="str">
        <f t="shared" si="14"/>
        <v>Separate</v>
      </c>
      <c r="AD10" s="23" t="str">
        <f t="shared" si="15"/>
        <v>Contact</v>
      </c>
      <c r="AE10" s="23" t="str">
        <f t="shared" si="16"/>
        <v>UFB</v>
      </c>
      <c r="AF10" s="24" t="str">
        <f t="shared" si="17"/>
        <v xml:space="preserve">Fast Fibre </v>
      </c>
      <c r="AG10" s="25">
        <f t="shared" si="18"/>
        <v>3402.52853</v>
      </c>
      <c r="AH10" s="22" t="str">
        <f t="shared" si="19"/>
        <v>Powershop (Standard)</v>
      </c>
      <c r="AI10" s="22" t="str">
        <f t="shared" si="20"/>
        <v>Skinny - Fibre Unlimited [UFB]</v>
      </c>
      <c r="AJ10" s="25">
        <f t="shared" si="21"/>
        <v>3259.6131</v>
      </c>
      <c r="AK10" s="25">
        <f t="shared" si="22"/>
        <v>142.91543000000001</v>
      </c>
      <c r="AL10" s="22" t="str">
        <f t="shared" si="23"/>
        <v>Separate</v>
      </c>
    </row>
    <row r="11" spans="1:38">
      <c r="A11" s="19" t="s">
        <v>12</v>
      </c>
      <c r="B11" t="s">
        <v>21</v>
      </c>
      <c r="C11" t="s">
        <v>57</v>
      </c>
      <c r="D11" t="s">
        <v>9</v>
      </c>
      <c r="E11" s="34" t="s">
        <v>87</v>
      </c>
      <c r="F11" t="str">
        <f t="shared" si="8"/>
        <v>Electric Kiwi-UFB-Kiwi</v>
      </c>
      <c r="G11" s="1" t="str">
        <f>VLOOKUP(F11,'bundle broadband'!A:L,6,FALSE)</f>
        <v xml:space="preserve">Sweet Fibre </v>
      </c>
      <c r="H11" s="12">
        <f>VLOOKUP(F11,'bundle broadband'!A:L,7,FALSE)</f>
        <v>79.5</v>
      </c>
      <c r="I11" s="1">
        <f>VLOOKUP(F11,'bundle broadband'!A:L,8,FALSE)</f>
        <v>0</v>
      </c>
      <c r="J11" s="1">
        <f>VLOOKUP(F11,'bundle broadband'!A:L,9,FALSE)</f>
        <v>954</v>
      </c>
      <c r="K11" s="11">
        <f>VLOOKUP(F11,'bundle broadband'!A:L,10,FALSE)</f>
        <v>1</v>
      </c>
      <c r="L11" s="11">
        <f>VLOOKUP(F11,'bundle broadband'!A:L,11,FALSE)</f>
        <v>0</v>
      </c>
      <c r="M11" s="11">
        <f>VLOOKUP(F11,'bundle broadband'!A:L,12,FALSE)</f>
        <v>79.5</v>
      </c>
      <c r="N11" s="38" t="str">
        <f t="shared" si="9"/>
        <v>Auckland-Standard-Electric Kiwi-Kiwi</v>
      </c>
      <c r="O11" s="2" t="str">
        <f>VLOOKUP(N11,'bundle power'!A:G,6,FALSE)</f>
        <v>Electric Kiwi - Kiwi (Standard)</v>
      </c>
      <c r="P11" s="16">
        <f>VLOOKUP(N11,'bundle power'!A:G,7,FALSE)</f>
        <v>3371.1767</v>
      </c>
      <c r="Q11" s="7">
        <f t="shared" si="10"/>
        <v>4245.6767</v>
      </c>
      <c r="R11" s="33" t="str">
        <f t="shared" si="11"/>
        <v>Auckland-Standard</v>
      </c>
      <c r="S11" s="29" t="str">
        <f>VLOOKUP(R11,'standalone power'!A:C,2,FALSE)</f>
        <v>Powershop (Standard)</v>
      </c>
      <c r="T11" s="31">
        <f>VLOOKUP(R11,'standalone power'!A:C,3,FALSE)</f>
        <v>2424.6131</v>
      </c>
      <c r="U11" s="30" t="str">
        <f>VLOOKUP(D11,'standalone broadband'!A:I,2,FALSE)</f>
        <v>Skinny - Fibre Unlimited [UFB]</v>
      </c>
      <c r="V11" s="30">
        <f>VLOOKUP(D11,'standalone broadband'!A:I,3,FALSE)</f>
        <v>75</v>
      </c>
      <c r="W11" s="30">
        <f>VLOOKUP(D11,'standalone broadband'!A:I,4,FALSE)</f>
        <v>10</v>
      </c>
      <c r="X11" s="30">
        <f>VLOOKUP(D11,'standalone broadband'!A:I,7,FALSE)</f>
        <v>75</v>
      </c>
      <c r="Y11" s="30">
        <f>VLOOKUP(D11,'standalone broadband'!A:I,8,FALSE)</f>
        <v>835</v>
      </c>
      <c r="Z11" s="26">
        <f t="shared" si="12"/>
        <v>3259.6131</v>
      </c>
      <c r="AA11" s="26">
        <f t="shared" si="13"/>
        <v>986.06359999999995</v>
      </c>
      <c r="AB11" s="26" t="str">
        <f t="shared" si="14"/>
        <v>Separate</v>
      </c>
      <c r="AD11" s="23" t="str">
        <f t="shared" si="15"/>
        <v>Electric Kiwi</v>
      </c>
      <c r="AE11" s="23" t="str">
        <f t="shared" si="16"/>
        <v>UFB</v>
      </c>
      <c r="AF11" s="24" t="str">
        <f t="shared" si="17"/>
        <v xml:space="preserve">Sweet Fibre </v>
      </c>
      <c r="AG11" s="25">
        <f t="shared" si="18"/>
        <v>4245.6767</v>
      </c>
      <c r="AH11" s="22" t="str">
        <f t="shared" si="19"/>
        <v>Powershop (Standard)</v>
      </c>
      <c r="AI11" s="22" t="str">
        <f t="shared" si="20"/>
        <v>Skinny - Fibre Unlimited [UFB]</v>
      </c>
      <c r="AJ11" s="25">
        <f t="shared" si="21"/>
        <v>3259.6131</v>
      </c>
      <c r="AK11" s="25">
        <f t="shared" si="22"/>
        <v>986.06359999999995</v>
      </c>
      <c r="AL11" s="22" t="str">
        <f t="shared" si="23"/>
        <v>Separate</v>
      </c>
    </row>
    <row r="12" spans="1:38">
      <c r="A12" s="19" t="s">
        <v>12</v>
      </c>
      <c r="B12" t="s">
        <v>21</v>
      </c>
      <c r="C12" t="s">
        <v>57</v>
      </c>
      <c r="D12" t="s">
        <v>9</v>
      </c>
      <c r="E12" s="34" t="s">
        <v>88</v>
      </c>
      <c r="F12" t="str">
        <f t="shared" si="8"/>
        <v>Electric Kiwi-UFB-MoveMaster</v>
      </c>
      <c r="G12" s="1" t="str">
        <f>VLOOKUP(F12,'bundle broadband'!A:L,6,FALSE)</f>
        <v xml:space="preserve">Sweet Fibre </v>
      </c>
      <c r="H12" s="12">
        <f>VLOOKUP(F12,'bundle broadband'!A:L,7,FALSE)</f>
        <v>79.5</v>
      </c>
      <c r="I12" s="1">
        <f>VLOOKUP(F12,'bundle broadband'!A:L,8,FALSE)</f>
        <v>0</v>
      </c>
      <c r="J12" s="1">
        <f>VLOOKUP(F12,'bundle broadband'!A:L,9,FALSE)</f>
        <v>954</v>
      </c>
      <c r="K12" s="11">
        <f>VLOOKUP(F12,'bundle broadband'!A:L,10,FALSE)</f>
        <v>1</v>
      </c>
      <c r="L12" s="11">
        <f>VLOOKUP(F12,'bundle broadband'!A:L,11,FALSE)</f>
        <v>0</v>
      </c>
      <c r="M12" s="11">
        <f>VLOOKUP(F12,'bundle broadband'!A:L,12,FALSE)</f>
        <v>79.5</v>
      </c>
      <c r="N12" s="38" t="str">
        <f t="shared" si="9"/>
        <v>Auckland-Standard-Electric Kiwi-MoveMaster</v>
      </c>
      <c r="O12" s="2" t="str">
        <f>VLOOKUP(N12,'bundle power'!A:G,6,FALSE)</f>
        <v>Electric Kiwi - MoveMaster (Standard)</v>
      </c>
      <c r="P12" s="16">
        <f>VLOOKUP(N12,'bundle power'!A:G,7,FALSE)</f>
        <v>3043.9626919999996</v>
      </c>
      <c r="Q12" s="7">
        <f t="shared" si="10"/>
        <v>3918.4626919999996</v>
      </c>
      <c r="R12" s="33" t="str">
        <f t="shared" si="11"/>
        <v>Auckland-Standard</v>
      </c>
      <c r="S12" s="29" t="str">
        <f>VLOOKUP(R12,'standalone power'!A:C,2,FALSE)</f>
        <v>Powershop (Standard)</v>
      </c>
      <c r="T12" s="31">
        <f>VLOOKUP(R12,'standalone power'!A:C,3,FALSE)</f>
        <v>2424.6131</v>
      </c>
      <c r="U12" s="30" t="str">
        <f>VLOOKUP(D12,'standalone broadband'!A:I,2,FALSE)</f>
        <v>Skinny - Fibre Unlimited [UFB]</v>
      </c>
      <c r="V12" s="30">
        <f>VLOOKUP(D12,'standalone broadband'!A:I,3,FALSE)</f>
        <v>75</v>
      </c>
      <c r="W12" s="30">
        <f>VLOOKUP(D12,'standalone broadband'!A:I,4,FALSE)</f>
        <v>10</v>
      </c>
      <c r="X12" s="30">
        <f>VLOOKUP(D12,'standalone broadband'!A:I,7,FALSE)</f>
        <v>75</v>
      </c>
      <c r="Y12" s="30">
        <f>VLOOKUP(D12,'standalone broadband'!A:I,8,FALSE)</f>
        <v>835</v>
      </c>
      <c r="Z12" s="26">
        <f t="shared" si="12"/>
        <v>3259.6131</v>
      </c>
      <c r="AA12" s="26">
        <f t="shared" si="13"/>
        <v>658.84959199999957</v>
      </c>
      <c r="AB12" s="26" t="str">
        <f t="shared" si="14"/>
        <v>Separate</v>
      </c>
      <c r="AD12" s="23" t="str">
        <f t="shared" si="15"/>
        <v>Electric Kiwi</v>
      </c>
      <c r="AE12" s="23" t="str">
        <f t="shared" si="16"/>
        <v>UFB</v>
      </c>
      <c r="AF12" s="24" t="str">
        <f t="shared" si="17"/>
        <v xml:space="preserve">Sweet Fibre </v>
      </c>
      <c r="AG12" s="25">
        <f t="shared" si="18"/>
        <v>3918.4626919999996</v>
      </c>
      <c r="AH12" s="22" t="str">
        <f t="shared" si="19"/>
        <v>Powershop (Standard)</v>
      </c>
      <c r="AI12" s="22" t="str">
        <f t="shared" si="20"/>
        <v>Skinny - Fibre Unlimited [UFB]</v>
      </c>
      <c r="AJ12" s="25">
        <f t="shared" si="21"/>
        <v>3259.6131</v>
      </c>
      <c r="AK12" s="25">
        <f t="shared" si="22"/>
        <v>658.84959199999957</v>
      </c>
      <c r="AL12" s="22" t="str">
        <f t="shared" si="23"/>
        <v>Separate</v>
      </c>
    </row>
    <row r="13" spans="1:38">
      <c r="A13" s="19" t="s">
        <v>12</v>
      </c>
      <c r="B13" t="s">
        <v>21</v>
      </c>
      <c r="C13" t="s">
        <v>57</v>
      </c>
      <c r="D13" t="s">
        <v>9</v>
      </c>
      <c r="E13" s="34" t="s">
        <v>84</v>
      </c>
      <c r="F13" t="str">
        <f t="shared" si="8"/>
        <v>Electric Kiwi-UFB-Prepaid</v>
      </c>
      <c r="G13" s="1" t="str">
        <f>VLOOKUP(F13,'bundle broadband'!A:L,6,FALSE)</f>
        <v xml:space="preserve">Sweet Fibre </v>
      </c>
      <c r="H13" s="12">
        <f>VLOOKUP(F13,'bundle broadband'!A:L,7,FALSE)</f>
        <v>79.5</v>
      </c>
      <c r="I13" s="1">
        <f>VLOOKUP(F13,'bundle broadband'!A:L,8,FALSE)</f>
        <v>0</v>
      </c>
      <c r="J13" s="1">
        <f>VLOOKUP(F13,'bundle broadband'!A:L,9,FALSE)</f>
        <v>954</v>
      </c>
      <c r="K13" s="11">
        <f>VLOOKUP(F13,'bundle broadband'!A:L,10,FALSE)</f>
        <v>0</v>
      </c>
      <c r="L13" s="11">
        <f>VLOOKUP(F13,'bundle broadband'!A:L,11,FALSE)</f>
        <v>0</v>
      </c>
      <c r="M13" s="11">
        <f>VLOOKUP(F13,'bundle broadband'!A:L,12,FALSE)</f>
        <v>0</v>
      </c>
      <c r="N13" s="38" t="str">
        <f t="shared" si="9"/>
        <v>Auckland-Standard-Electric Kiwi-Prepaid</v>
      </c>
      <c r="O13" s="2" t="str">
        <f>VLOOKUP(N13,'bundle power'!A:G,6,FALSE)</f>
        <v>Electric Kiwi - Prepay 300 (Standard)</v>
      </c>
      <c r="P13" s="16">
        <f>VLOOKUP(N13,'bundle power'!A:G,7,FALSE)</f>
        <v>2596.9925599999997</v>
      </c>
      <c r="Q13" s="7">
        <f t="shared" si="10"/>
        <v>3550.9925599999997</v>
      </c>
      <c r="R13" s="33" t="str">
        <f t="shared" si="11"/>
        <v>Auckland-Standard</v>
      </c>
      <c r="S13" s="29" t="str">
        <f>VLOOKUP(R13,'standalone power'!A:C,2,FALSE)</f>
        <v>Powershop (Standard)</v>
      </c>
      <c r="T13" s="31">
        <f>VLOOKUP(R13,'standalone power'!A:C,3,FALSE)</f>
        <v>2424.6131</v>
      </c>
      <c r="U13" s="30" t="str">
        <f>VLOOKUP(D13,'standalone broadband'!A:I,2,FALSE)</f>
        <v>Skinny - Fibre Unlimited [UFB]</v>
      </c>
      <c r="V13" s="30">
        <f>VLOOKUP(D13,'standalone broadband'!A:I,3,FALSE)</f>
        <v>75</v>
      </c>
      <c r="W13" s="30">
        <f>VLOOKUP(D13,'standalone broadband'!A:I,4,FALSE)</f>
        <v>10</v>
      </c>
      <c r="X13" s="30">
        <f>VLOOKUP(D13,'standalone broadband'!A:I,7,FALSE)</f>
        <v>75</v>
      </c>
      <c r="Y13" s="30">
        <f>VLOOKUP(D13,'standalone broadband'!A:I,8,FALSE)</f>
        <v>835</v>
      </c>
      <c r="Z13" s="26">
        <f t="shared" si="12"/>
        <v>3259.6131</v>
      </c>
      <c r="AA13" s="26">
        <f t="shared" si="13"/>
        <v>291.37945999999965</v>
      </c>
      <c r="AB13" s="26" t="str">
        <f t="shared" si="14"/>
        <v>Separate</v>
      </c>
      <c r="AD13" s="23" t="str">
        <f t="shared" si="15"/>
        <v>Electric Kiwi</v>
      </c>
      <c r="AE13" s="23" t="str">
        <f t="shared" si="16"/>
        <v>UFB</v>
      </c>
      <c r="AF13" s="24" t="str">
        <f t="shared" si="17"/>
        <v xml:space="preserve">Sweet Fibre </v>
      </c>
      <c r="AG13" s="25">
        <f t="shared" si="18"/>
        <v>3550.9925599999997</v>
      </c>
      <c r="AH13" s="22" t="str">
        <f t="shared" si="19"/>
        <v>Powershop (Standard)</v>
      </c>
      <c r="AI13" s="22" t="str">
        <f t="shared" si="20"/>
        <v>Skinny - Fibre Unlimited [UFB]</v>
      </c>
      <c r="AJ13" s="25">
        <f t="shared" si="21"/>
        <v>3259.6131</v>
      </c>
      <c r="AK13" s="25">
        <f t="shared" si="22"/>
        <v>291.37945999999965</v>
      </c>
      <c r="AL13" s="22" t="str">
        <f t="shared" si="23"/>
        <v>Separate</v>
      </c>
    </row>
    <row r="14" spans="1:38">
      <c r="A14" s="19" t="s">
        <v>12</v>
      </c>
      <c r="B14" t="s">
        <v>21</v>
      </c>
      <c r="C14" t="s">
        <v>57</v>
      </c>
      <c r="D14" t="s">
        <v>69</v>
      </c>
      <c r="E14" s="34" t="s">
        <v>87</v>
      </c>
      <c r="F14" t="str">
        <f t="shared" si="8"/>
        <v>Electric Kiwi-MAX-Kiwi</v>
      </c>
      <c r="G14" s="1" t="str">
        <f>VLOOKUP(F14,'bundle broadband'!A:L,6,FALSE)</f>
        <v>Sweet As Fibre</v>
      </c>
      <c r="H14" s="12">
        <f>VLOOKUP(F14,'bundle broadband'!A:L,7,FALSE)</f>
        <v>88.5</v>
      </c>
      <c r="I14" s="1">
        <f>VLOOKUP(F14,'bundle broadband'!A:L,8,FALSE)</f>
        <v>0</v>
      </c>
      <c r="J14" s="1">
        <f>VLOOKUP(F14,'bundle broadband'!A:L,9,FALSE)</f>
        <v>1062</v>
      </c>
      <c r="K14" s="11">
        <f>VLOOKUP(F14,'bundle broadband'!A:L,10,FALSE)</f>
        <v>1</v>
      </c>
      <c r="L14" s="11">
        <f>VLOOKUP(F14,'bundle broadband'!A:L,11,FALSE)</f>
        <v>0</v>
      </c>
      <c r="M14" s="11">
        <f>VLOOKUP(F14,'bundle broadband'!A:L,12,FALSE)</f>
        <v>88.5</v>
      </c>
      <c r="N14" s="38" t="str">
        <f t="shared" si="9"/>
        <v>Auckland-Standard-Electric Kiwi-Kiwi</v>
      </c>
      <c r="O14" s="2" t="str">
        <f>VLOOKUP(N14,'bundle power'!A:G,6,FALSE)</f>
        <v>Electric Kiwi - Kiwi (Standard)</v>
      </c>
      <c r="P14" s="16">
        <f>VLOOKUP(N14,'bundle power'!A:G,7,FALSE)</f>
        <v>3371.1767</v>
      </c>
      <c r="Q14" s="7">
        <f t="shared" si="10"/>
        <v>4344.6767</v>
      </c>
      <c r="R14" s="33" t="str">
        <f t="shared" si="11"/>
        <v>Auckland-Standard</v>
      </c>
      <c r="S14" s="29" t="str">
        <f>VLOOKUP(R14,'standalone power'!A:C,2,FALSE)</f>
        <v>Powershop (Standard)</v>
      </c>
      <c r="T14" s="31">
        <f>VLOOKUP(R14,'standalone power'!A:C,3,FALSE)</f>
        <v>2424.6131</v>
      </c>
      <c r="U14" s="30" t="str">
        <f>VLOOKUP(D14,'standalone broadband'!A:I,2,FALSE)</f>
        <v>Skinny - Fibre Ultra Unlimited [MAX]</v>
      </c>
      <c r="V14" s="30">
        <f>VLOOKUP(D14,'standalone broadband'!A:I,3,FALSE)</f>
        <v>90</v>
      </c>
      <c r="W14" s="30">
        <f>VLOOKUP(D14,'standalone broadband'!A:I,4,FALSE)</f>
        <v>10</v>
      </c>
      <c r="X14" s="30">
        <f>VLOOKUP(D14,'standalone broadband'!A:I,7,FALSE)</f>
        <v>90</v>
      </c>
      <c r="Y14" s="30">
        <f>VLOOKUP(D14,'standalone broadband'!A:I,8,FALSE)</f>
        <v>1000</v>
      </c>
      <c r="Z14" s="26">
        <f t="shared" si="12"/>
        <v>3424.6131</v>
      </c>
      <c r="AA14" s="26">
        <f t="shared" si="13"/>
        <v>920.06359999999995</v>
      </c>
      <c r="AB14" s="26" t="str">
        <f t="shared" si="14"/>
        <v>Separate</v>
      </c>
      <c r="AD14" s="23" t="str">
        <f t="shared" si="15"/>
        <v>Electric Kiwi</v>
      </c>
      <c r="AE14" s="23" t="str">
        <f t="shared" si="16"/>
        <v>MAX</v>
      </c>
      <c r="AF14" s="24" t="str">
        <f t="shared" si="17"/>
        <v>Sweet As Fibre</v>
      </c>
      <c r="AG14" s="25">
        <f t="shared" si="18"/>
        <v>4344.6767</v>
      </c>
      <c r="AH14" s="22" t="str">
        <f t="shared" si="19"/>
        <v>Powershop (Standard)</v>
      </c>
      <c r="AI14" s="22" t="str">
        <f t="shared" si="20"/>
        <v>Skinny - Fibre Ultra Unlimited [MAX]</v>
      </c>
      <c r="AJ14" s="25">
        <f t="shared" si="21"/>
        <v>3424.6131</v>
      </c>
      <c r="AK14" s="25">
        <f t="shared" si="22"/>
        <v>920.06359999999995</v>
      </c>
      <c r="AL14" s="22" t="str">
        <f t="shared" si="23"/>
        <v>Separate</v>
      </c>
    </row>
    <row r="15" spans="1:38">
      <c r="A15" s="19" t="s">
        <v>12</v>
      </c>
      <c r="B15" t="s">
        <v>21</v>
      </c>
      <c r="C15" t="s">
        <v>57</v>
      </c>
      <c r="D15" t="s">
        <v>69</v>
      </c>
      <c r="E15" s="34" t="s">
        <v>88</v>
      </c>
      <c r="F15" t="str">
        <f t="shared" si="8"/>
        <v>Electric Kiwi-MAX-MoveMaster</v>
      </c>
      <c r="G15" s="1" t="str">
        <f>VLOOKUP(F15,'bundle broadband'!A:L,6,FALSE)</f>
        <v>Sweet As Fibre</v>
      </c>
      <c r="H15" s="12">
        <f>VLOOKUP(F15,'bundle broadband'!A:L,7,FALSE)</f>
        <v>88.5</v>
      </c>
      <c r="I15" s="1">
        <f>VLOOKUP(F15,'bundle broadband'!A:L,8,FALSE)</f>
        <v>0</v>
      </c>
      <c r="J15" s="1">
        <f>VLOOKUP(F15,'bundle broadband'!A:L,9,FALSE)</f>
        <v>1062</v>
      </c>
      <c r="K15" s="11">
        <f>VLOOKUP(F15,'bundle broadband'!A:L,10,FALSE)</f>
        <v>1</v>
      </c>
      <c r="L15" s="11">
        <f>VLOOKUP(F15,'bundle broadband'!A:L,11,FALSE)</f>
        <v>0</v>
      </c>
      <c r="M15" s="11">
        <f>VLOOKUP(F15,'bundle broadband'!A:L,12,FALSE)</f>
        <v>88.5</v>
      </c>
      <c r="N15" s="38" t="str">
        <f t="shared" si="9"/>
        <v>Auckland-Standard-Electric Kiwi-MoveMaster</v>
      </c>
      <c r="O15" s="2" t="str">
        <f>VLOOKUP(N15,'bundle power'!A:G,6,FALSE)</f>
        <v>Electric Kiwi - MoveMaster (Standard)</v>
      </c>
      <c r="P15" s="16">
        <f>VLOOKUP(N15,'bundle power'!A:G,7,FALSE)</f>
        <v>3043.9626919999996</v>
      </c>
      <c r="Q15" s="7">
        <f t="shared" si="10"/>
        <v>4017.4626919999992</v>
      </c>
      <c r="R15" s="33" t="str">
        <f t="shared" si="11"/>
        <v>Auckland-Standard</v>
      </c>
      <c r="S15" s="29" t="str">
        <f>VLOOKUP(R15,'standalone power'!A:C,2,FALSE)</f>
        <v>Powershop (Standard)</v>
      </c>
      <c r="T15" s="31">
        <f>VLOOKUP(R15,'standalone power'!A:C,3,FALSE)</f>
        <v>2424.6131</v>
      </c>
      <c r="U15" s="30" t="str">
        <f>VLOOKUP(D15,'standalone broadband'!A:I,2,FALSE)</f>
        <v>Skinny - Fibre Ultra Unlimited [MAX]</v>
      </c>
      <c r="V15" s="30">
        <f>VLOOKUP(D15,'standalone broadband'!A:I,3,FALSE)</f>
        <v>90</v>
      </c>
      <c r="W15" s="30">
        <f>VLOOKUP(D15,'standalone broadband'!A:I,4,FALSE)</f>
        <v>10</v>
      </c>
      <c r="X15" s="30">
        <f>VLOOKUP(D15,'standalone broadband'!A:I,7,FALSE)</f>
        <v>90</v>
      </c>
      <c r="Y15" s="30">
        <f>VLOOKUP(D15,'standalone broadband'!A:I,8,FALSE)</f>
        <v>1000</v>
      </c>
      <c r="Z15" s="26">
        <f t="shared" si="12"/>
        <v>3424.6131</v>
      </c>
      <c r="AA15" s="26">
        <f t="shared" si="13"/>
        <v>592.84959199999912</v>
      </c>
      <c r="AB15" s="26" t="str">
        <f t="shared" si="14"/>
        <v>Separate</v>
      </c>
      <c r="AD15" s="23" t="str">
        <f t="shared" si="15"/>
        <v>Electric Kiwi</v>
      </c>
      <c r="AE15" s="23" t="str">
        <f t="shared" si="16"/>
        <v>MAX</v>
      </c>
      <c r="AF15" s="24" t="str">
        <f t="shared" si="17"/>
        <v>Sweet As Fibre</v>
      </c>
      <c r="AG15" s="25">
        <f t="shared" si="18"/>
        <v>4017.4626919999992</v>
      </c>
      <c r="AH15" s="22" t="str">
        <f t="shared" si="19"/>
        <v>Powershop (Standard)</v>
      </c>
      <c r="AI15" s="22" t="str">
        <f t="shared" si="20"/>
        <v>Skinny - Fibre Ultra Unlimited [MAX]</v>
      </c>
      <c r="AJ15" s="25">
        <f t="shared" si="21"/>
        <v>3424.6131</v>
      </c>
      <c r="AK15" s="25">
        <f t="shared" si="22"/>
        <v>592.84959199999912</v>
      </c>
      <c r="AL15" s="22" t="str">
        <f t="shared" si="23"/>
        <v>Separate</v>
      </c>
    </row>
    <row r="16" spans="1:38">
      <c r="A16" s="19" t="s">
        <v>12</v>
      </c>
      <c r="B16" t="s">
        <v>21</v>
      </c>
      <c r="C16" t="s">
        <v>57</v>
      </c>
      <c r="D16" t="s">
        <v>69</v>
      </c>
      <c r="E16" s="34" t="s">
        <v>84</v>
      </c>
      <c r="F16" t="str">
        <f t="shared" si="8"/>
        <v>Electric Kiwi-MAX-Prepaid</v>
      </c>
      <c r="G16" s="1" t="str">
        <f>VLOOKUP(F16,'bundle broadband'!A:L,6,FALSE)</f>
        <v>Sweet As Fibre</v>
      </c>
      <c r="H16" s="12">
        <f>VLOOKUP(F16,'bundle broadband'!A:L,7,FALSE)</f>
        <v>88.5</v>
      </c>
      <c r="I16" s="1">
        <f>VLOOKUP(F16,'bundle broadband'!A:L,8,FALSE)</f>
        <v>0</v>
      </c>
      <c r="J16" s="1">
        <f>VLOOKUP(F16,'bundle broadband'!A:L,9,FALSE)</f>
        <v>1062</v>
      </c>
      <c r="K16" s="11">
        <f>VLOOKUP(F16,'bundle broadband'!A:L,10,FALSE)</f>
        <v>0</v>
      </c>
      <c r="L16" s="11">
        <f>VLOOKUP(F16,'bundle broadband'!A:L,11,FALSE)</f>
        <v>0</v>
      </c>
      <c r="M16" s="11">
        <f>VLOOKUP(F16,'bundle broadband'!A:L,12,FALSE)</f>
        <v>0</v>
      </c>
      <c r="N16" s="38" t="str">
        <f t="shared" si="9"/>
        <v>Auckland-Standard-Electric Kiwi-Prepaid</v>
      </c>
      <c r="O16" s="2" t="str">
        <f>VLOOKUP(N16,'bundle power'!A:G,6,FALSE)</f>
        <v>Electric Kiwi - Prepay 300 (Standard)</v>
      </c>
      <c r="P16" s="16">
        <f>VLOOKUP(N16,'bundle power'!A:G,7,FALSE)</f>
        <v>2596.9925599999997</v>
      </c>
      <c r="Q16" s="7">
        <f t="shared" si="10"/>
        <v>3658.9925599999997</v>
      </c>
      <c r="R16" s="33" t="str">
        <f t="shared" si="11"/>
        <v>Auckland-Standard</v>
      </c>
      <c r="S16" s="29" t="str">
        <f>VLOOKUP(R16,'standalone power'!A:C,2,FALSE)</f>
        <v>Powershop (Standard)</v>
      </c>
      <c r="T16" s="31">
        <f>VLOOKUP(R16,'standalone power'!A:C,3,FALSE)</f>
        <v>2424.6131</v>
      </c>
      <c r="U16" s="30" t="str">
        <f>VLOOKUP(D16,'standalone broadband'!A:I,2,FALSE)</f>
        <v>Skinny - Fibre Ultra Unlimited [MAX]</v>
      </c>
      <c r="V16" s="30">
        <f>VLOOKUP(D16,'standalone broadband'!A:I,3,FALSE)</f>
        <v>90</v>
      </c>
      <c r="W16" s="30">
        <f>VLOOKUP(D16,'standalone broadband'!A:I,4,FALSE)</f>
        <v>10</v>
      </c>
      <c r="X16" s="30">
        <f>VLOOKUP(D16,'standalone broadband'!A:I,7,FALSE)</f>
        <v>90</v>
      </c>
      <c r="Y16" s="30">
        <f>VLOOKUP(D16,'standalone broadband'!A:I,8,FALSE)</f>
        <v>1000</v>
      </c>
      <c r="Z16" s="26">
        <f t="shared" si="12"/>
        <v>3424.6131</v>
      </c>
      <c r="AA16" s="26">
        <f t="shared" si="13"/>
        <v>234.37945999999965</v>
      </c>
      <c r="AB16" s="26" t="str">
        <f t="shared" si="14"/>
        <v>Separate</v>
      </c>
      <c r="AD16" s="23" t="str">
        <f t="shared" si="15"/>
        <v>Electric Kiwi</v>
      </c>
      <c r="AE16" s="23" t="str">
        <f t="shared" si="16"/>
        <v>MAX</v>
      </c>
      <c r="AF16" s="24" t="str">
        <f t="shared" si="17"/>
        <v>Sweet As Fibre</v>
      </c>
      <c r="AG16" s="25">
        <f t="shared" si="18"/>
        <v>3658.9925599999997</v>
      </c>
      <c r="AH16" s="22" t="str">
        <f t="shared" si="19"/>
        <v>Powershop (Standard)</v>
      </c>
      <c r="AI16" s="22" t="str">
        <f t="shared" si="20"/>
        <v>Skinny - Fibre Ultra Unlimited [MAX]</v>
      </c>
      <c r="AJ16" s="25">
        <f t="shared" si="21"/>
        <v>3424.6131</v>
      </c>
      <c r="AK16" s="25">
        <f t="shared" si="22"/>
        <v>234.37945999999965</v>
      </c>
      <c r="AL16" s="22" t="str">
        <f t="shared" si="23"/>
        <v>Separate</v>
      </c>
    </row>
    <row r="17" spans="1:38">
      <c r="A17" s="19" t="s">
        <v>12</v>
      </c>
      <c r="B17" s="37" t="s">
        <v>37</v>
      </c>
      <c r="C17" t="s">
        <v>8</v>
      </c>
      <c r="D17" t="s">
        <v>9</v>
      </c>
      <c r="F17" t="str">
        <f t="shared" si="8"/>
        <v>Mercury-UFB</v>
      </c>
      <c r="G17" s="1" t="str">
        <f>VLOOKUP(F17,'bundle broadband'!A:L,6,FALSE)</f>
        <v>Unlimited FibreClassic</v>
      </c>
      <c r="H17" s="12">
        <f>VLOOKUP(F17,'bundle broadband'!A:L,7,FALSE)</f>
        <v>94</v>
      </c>
      <c r="I17" s="1">
        <f>VLOOKUP(F17,'bundle broadband'!A:L,8,FALSE)</f>
        <v>195</v>
      </c>
      <c r="J17" s="1">
        <f>VLOOKUP(F17,'bundle broadband'!A:L,9,FALSE)</f>
        <v>1323</v>
      </c>
      <c r="K17" s="11">
        <f>VLOOKUP(F17,'bundle broadband'!A:L,10,FALSE)</f>
        <v>6</v>
      </c>
      <c r="L17" s="11">
        <f>VLOOKUP(F17,'bundle broadband'!A:L,11,FALSE)</f>
        <v>50</v>
      </c>
      <c r="M17" s="11">
        <f>VLOOKUP(F17,'bundle broadband'!A:L,12,FALSE)</f>
        <v>614</v>
      </c>
      <c r="N17" s="38" t="str">
        <f t="shared" si="9"/>
        <v>Auckland-Low-Mercury</v>
      </c>
      <c r="O17" s="2" t="str">
        <f>VLOOKUP(N17,'bundle power'!A:G,6,FALSE)</f>
        <v>Mercury Broadband Bundle (Low)</v>
      </c>
      <c r="P17" s="16">
        <f>VLOOKUP(N17,'bundle power'!A:G,7,FALSE)</f>
        <v>2372.2797999999998</v>
      </c>
      <c r="Q17" s="7">
        <f t="shared" si="10"/>
        <v>3081.2797999999998</v>
      </c>
      <c r="R17" s="33" t="str">
        <f t="shared" si="11"/>
        <v>Auckland-Low</v>
      </c>
      <c r="S17" s="29" t="str">
        <f>VLOOKUP(R17,'standalone power'!A:C,2,FALSE)</f>
        <v>Powershop (Low)</v>
      </c>
      <c r="T17" s="31">
        <f>VLOOKUP(R17,'standalone power'!A:C,3,FALSE)</f>
        <v>1994.1129999999998</v>
      </c>
      <c r="U17" s="30" t="str">
        <f>VLOOKUP(D17,'standalone broadband'!A:I,2,FALSE)</f>
        <v>Skinny - Fibre Unlimited [UFB]</v>
      </c>
      <c r="V17" s="30">
        <f>VLOOKUP(D17,'standalone broadband'!A:I,3,FALSE)</f>
        <v>75</v>
      </c>
      <c r="W17" s="30">
        <f>VLOOKUP(D17,'standalone broadband'!A:I,4,FALSE)</f>
        <v>10</v>
      </c>
      <c r="X17" s="30">
        <f>VLOOKUP(D17,'standalone broadband'!A:I,7,FALSE)</f>
        <v>75</v>
      </c>
      <c r="Y17" s="30">
        <f>VLOOKUP(D17,'standalone broadband'!A:I,8,FALSE)</f>
        <v>835</v>
      </c>
      <c r="Z17" s="26">
        <f t="shared" si="12"/>
        <v>2829.1129999999998</v>
      </c>
      <c r="AA17" s="26">
        <f t="shared" si="13"/>
        <v>252.16679999999997</v>
      </c>
      <c r="AB17" s="26" t="str">
        <f t="shared" si="14"/>
        <v>Separate</v>
      </c>
      <c r="AD17" s="23" t="str">
        <f t="shared" si="15"/>
        <v>Mercury</v>
      </c>
      <c r="AE17" s="23" t="str">
        <f t="shared" si="16"/>
        <v>UFB</v>
      </c>
      <c r="AF17" s="24" t="str">
        <f t="shared" si="17"/>
        <v>Unlimited FibreClassic</v>
      </c>
      <c r="AG17" s="25">
        <f t="shared" si="18"/>
        <v>3081.2797999999998</v>
      </c>
      <c r="AH17" s="22" t="str">
        <f t="shared" si="19"/>
        <v>Powershop (Low)</v>
      </c>
      <c r="AI17" s="22" t="str">
        <f t="shared" si="20"/>
        <v>Skinny - Fibre Unlimited [UFB]</v>
      </c>
      <c r="AJ17" s="25">
        <f t="shared" si="21"/>
        <v>2829.1129999999998</v>
      </c>
      <c r="AK17" s="25">
        <f t="shared" si="22"/>
        <v>252.16679999999997</v>
      </c>
      <c r="AL17" s="22" t="str">
        <f t="shared" si="23"/>
        <v>Separate</v>
      </c>
    </row>
    <row r="18" spans="1:38">
      <c r="A18" s="19" t="s">
        <v>12</v>
      </c>
      <c r="B18" s="37" t="s">
        <v>37</v>
      </c>
      <c r="C18" t="s">
        <v>8</v>
      </c>
      <c r="D18" t="s">
        <v>69</v>
      </c>
      <c r="F18" t="str">
        <f t="shared" si="8"/>
        <v>Mercury-MAX</v>
      </c>
      <c r="G18" s="1" t="str">
        <f>VLOOKUP(F18,'bundle broadband'!A:L,6,FALSE)</f>
        <v xml:space="preserve">Unlimited FibreMax </v>
      </c>
      <c r="H18" s="12">
        <f>VLOOKUP(F18,'bundle broadband'!A:L,7,FALSE)</f>
        <v>109</v>
      </c>
      <c r="I18" s="1">
        <f>VLOOKUP(F18,'bundle broadband'!A:L,8,FALSE)</f>
        <v>195</v>
      </c>
      <c r="J18" s="1">
        <f>VLOOKUP(F18,'bundle broadband'!A:L,9,FALSE)</f>
        <v>1503</v>
      </c>
      <c r="K18" s="11">
        <f>VLOOKUP(F18,'bundle broadband'!A:L,10,FALSE)</f>
        <v>6</v>
      </c>
      <c r="L18" s="11">
        <f>VLOOKUP(F18,'bundle broadband'!A:L,11,FALSE)</f>
        <v>50</v>
      </c>
      <c r="M18" s="11">
        <f>VLOOKUP(F18,'bundle broadband'!A:L,12,FALSE)</f>
        <v>704</v>
      </c>
      <c r="N18" s="38" t="str">
        <f t="shared" si="9"/>
        <v>Auckland-Low-Mercury</v>
      </c>
      <c r="O18" s="2" t="str">
        <f>VLOOKUP(N18,'bundle power'!A:G,6,FALSE)</f>
        <v>Mercury Broadband Bundle (Low)</v>
      </c>
      <c r="P18" s="16">
        <f>VLOOKUP(N18,'bundle power'!A:G,7,FALSE)</f>
        <v>2372.2797999999998</v>
      </c>
      <c r="Q18" s="7">
        <f t="shared" si="10"/>
        <v>3171.2797999999998</v>
      </c>
      <c r="R18" s="33" t="str">
        <f t="shared" si="11"/>
        <v>Auckland-Low</v>
      </c>
      <c r="S18" s="29" t="str">
        <f>VLOOKUP(R18,'standalone power'!A:C,2,FALSE)</f>
        <v>Powershop (Low)</v>
      </c>
      <c r="T18" s="31">
        <f>VLOOKUP(R18,'standalone power'!A:C,3,FALSE)</f>
        <v>1994.1129999999998</v>
      </c>
      <c r="U18" s="30" t="str">
        <f>VLOOKUP(D18,'standalone broadband'!A:I,2,FALSE)</f>
        <v>Skinny - Fibre Ultra Unlimited [MAX]</v>
      </c>
      <c r="V18" s="30">
        <f>VLOOKUP(D18,'standalone broadband'!A:I,3,FALSE)</f>
        <v>90</v>
      </c>
      <c r="W18" s="30">
        <f>VLOOKUP(D18,'standalone broadband'!A:I,4,FALSE)</f>
        <v>10</v>
      </c>
      <c r="X18" s="30">
        <f>VLOOKUP(D18,'standalone broadband'!A:I,7,FALSE)</f>
        <v>90</v>
      </c>
      <c r="Y18" s="30">
        <f>VLOOKUP(D18,'standalone broadband'!A:I,8,FALSE)</f>
        <v>1000</v>
      </c>
      <c r="Z18" s="26">
        <f t="shared" si="12"/>
        <v>2994.1129999999998</v>
      </c>
      <c r="AA18" s="26">
        <f t="shared" si="13"/>
        <v>177.16679999999997</v>
      </c>
      <c r="AB18" s="26" t="str">
        <f t="shared" si="14"/>
        <v>Separate</v>
      </c>
      <c r="AD18" s="23" t="str">
        <f t="shared" si="15"/>
        <v>Mercury</v>
      </c>
      <c r="AE18" s="23" t="str">
        <f t="shared" si="16"/>
        <v>MAX</v>
      </c>
      <c r="AF18" s="24" t="str">
        <f t="shared" si="17"/>
        <v xml:space="preserve">Unlimited FibreMax </v>
      </c>
      <c r="AG18" s="25">
        <f t="shared" si="18"/>
        <v>3171.2797999999998</v>
      </c>
      <c r="AH18" s="22" t="str">
        <f t="shared" si="19"/>
        <v>Powershop (Low)</v>
      </c>
      <c r="AI18" s="22" t="str">
        <f t="shared" si="20"/>
        <v>Skinny - Fibre Ultra Unlimited [MAX]</v>
      </c>
      <c r="AJ18" s="25">
        <f t="shared" si="21"/>
        <v>2994.1129999999998</v>
      </c>
      <c r="AK18" s="25">
        <f t="shared" si="22"/>
        <v>177.16679999999997</v>
      </c>
      <c r="AL18" s="22" t="str">
        <f t="shared" si="23"/>
        <v>Separate</v>
      </c>
    </row>
    <row r="19" spans="1:38">
      <c r="A19" s="19" t="s">
        <v>12</v>
      </c>
      <c r="B19" s="37" t="s">
        <v>37</v>
      </c>
      <c r="C19" t="s">
        <v>8</v>
      </c>
      <c r="D19" t="s">
        <v>13</v>
      </c>
      <c r="F19" t="str">
        <f t="shared" si="8"/>
        <v>Mercury-4G</v>
      </c>
      <c r="G19" s="1" t="str">
        <f>VLOOKUP(F19,'bundle broadband'!A:L,6,FALSE)</f>
        <v>Wireless broadband 1000 GB</v>
      </c>
      <c r="H19" s="12">
        <f>VLOOKUP(F19,'bundle broadband'!A:L,7,FALSE)</f>
        <v>79</v>
      </c>
      <c r="I19" s="1">
        <f>VLOOKUP(F19,'bundle broadband'!A:L,8,FALSE)</f>
        <v>15</v>
      </c>
      <c r="J19" s="1">
        <f>VLOOKUP(F19,'bundle broadband'!A:L,9,FALSE)</f>
        <v>963</v>
      </c>
      <c r="K19" s="11">
        <f>VLOOKUP(F19,'bundle broadband'!A:L,10,FALSE)</f>
        <v>6</v>
      </c>
      <c r="L19" s="11">
        <f>VLOOKUP(F19,'bundle broadband'!A:L,11,FALSE)</f>
        <v>50</v>
      </c>
      <c r="M19" s="11">
        <f>VLOOKUP(F19,'bundle broadband'!A:L,12,FALSE)</f>
        <v>524</v>
      </c>
      <c r="N19" s="38" t="str">
        <f t="shared" si="9"/>
        <v>Auckland-Low-Mercury</v>
      </c>
      <c r="O19" s="2" t="str">
        <f>VLOOKUP(N19,'bundle power'!A:G,6,FALSE)</f>
        <v>Mercury Broadband Bundle (Low)</v>
      </c>
      <c r="P19" s="16">
        <f>VLOOKUP(N19,'bundle power'!A:G,7,FALSE)</f>
        <v>2372.2797999999998</v>
      </c>
      <c r="Q19" s="7">
        <f t="shared" si="10"/>
        <v>2811.2797999999998</v>
      </c>
      <c r="R19" s="33" t="str">
        <f t="shared" si="11"/>
        <v>Auckland-Low</v>
      </c>
      <c r="S19" s="29" t="str">
        <f>VLOOKUP(R19,'standalone power'!A:C,2,FALSE)</f>
        <v>Powershop (Low)</v>
      </c>
      <c r="T19" s="31">
        <f>VLOOKUP(R19,'standalone power'!A:C,3,FALSE)</f>
        <v>1994.1129999999998</v>
      </c>
      <c r="U19" s="30" t="str">
        <f>VLOOKUP(D19,'standalone broadband'!A:I,2,FALSE)</f>
        <v>Skinny - Wireless Unlimited</v>
      </c>
      <c r="V19" s="30">
        <f>VLOOKUP(D19,'standalone broadband'!A:I,3,FALSE)</f>
        <v>55</v>
      </c>
      <c r="W19" s="30">
        <f>VLOOKUP(D19,'standalone broadband'!A:I,4,FALSE)</f>
        <v>10</v>
      </c>
      <c r="X19" s="30">
        <f>VLOOKUP(D19,'standalone broadband'!A:I,7,FALSE)</f>
        <v>110</v>
      </c>
      <c r="Y19" s="30">
        <f>VLOOKUP(D19,'standalone broadband'!A:I,8,FALSE)</f>
        <v>560</v>
      </c>
      <c r="Z19" s="26">
        <f t="shared" si="12"/>
        <v>2554.1129999999998</v>
      </c>
      <c r="AA19" s="26">
        <f t="shared" si="13"/>
        <v>257.16679999999997</v>
      </c>
      <c r="AB19" s="26" t="str">
        <f t="shared" si="14"/>
        <v>Separate</v>
      </c>
      <c r="AD19" s="23" t="str">
        <f t="shared" si="15"/>
        <v>Mercury</v>
      </c>
      <c r="AE19" s="23" t="str">
        <f t="shared" si="16"/>
        <v>4G</v>
      </c>
      <c r="AF19" s="24" t="str">
        <f t="shared" si="17"/>
        <v>Wireless broadband 1000 GB</v>
      </c>
      <c r="AG19" s="25">
        <f t="shared" si="18"/>
        <v>2811.2797999999998</v>
      </c>
      <c r="AH19" s="22" t="str">
        <f t="shared" si="19"/>
        <v>Powershop (Low)</v>
      </c>
      <c r="AI19" s="22" t="str">
        <f t="shared" si="20"/>
        <v>Skinny - Wireless Unlimited</v>
      </c>
      <c r="AJ19" s="25">
        <f t="shared" si="21"/>
        <v>2554.1129999999998</v>
      </c>
      <c r="AK19" s="25">
        <f t="shared" si="22"/>
        <v>257.16679999999997</v>
      </c>
      <c r="AL19" s="22" t="str">
        <f t="shared" si="23"/>
        <v>Separate</v>
      </c>
    </row>
    <row r="20" spans="1:38">
      <c r="A20" s="19" t="s">
        <v>12</v>
      </c>
      <c r="B20" s="37" t="s">
        <v>37</v>
      </c>
      <c r="C20" t="s">
        <v>24</v>
      </c>
      <c r="D20" t="s">
        <v>25</v>
      </c>
      <c r="F20" t="str">
        <f t="shared" si="8"/>
        <v>Slingshot-ADSL</v>
      </c>
      <c r="G20" s="1" t="str">
        <f>VLOOKUP(F20,'bundle broadband'!A:L,6,FALSE)</f>
        <v>Standard Broadband Unlimited [ADSL]</v>
      </c>
      <c r="H20" s="12">
        <f>VLOOKUP(F20,'bundle broadband'!A:L,7,FALSE)</f>
        <v>74.95</v>
      </c>
      <c r="I20" s="1">
        <f>VLOOKUP(F20,'bundle broadband'!A:L,8,FALSE)</f>
        <v>75</v>
      </c>
      <c r="J20" s="1">
        <f>VLOOKUP(F20,'bundle broadband'!A:L,9,FALSE)</f>
        <v>974.40000000000009</v>
      </c>
      <c r="K20" s="11">
        <f>VLOOKUP(F20,'bundle broadband'!A:L,10,FALSE)</f>
        <v>0</v>
      </c>
      <c r="L20" s="11">
        <f>VLOOKUP(F20,'bundle broadband'!A:L,11,FALSE)</f>
        <v>490</v>
      </c>
      <c r="M20" s="11">
        <f>VLOOKUP(F20,'bundle broadband'!A:L,12,FALSE)</f>
        <v>490</v>
      </c>
      <c r="N20" s="38" t="str">
        <f t="shared" si="9"/>
        <v>Auckland-Low-Slingshot</v>
      </c>
      <c r="O20" s="2" t="str">
        <f>VLOOKUP(N20,'bundle power'!A:G,6,FALSE)</f>
        <v>Slingshot (Low)</v>
      </c>
      <c r="P20" s="16">
        <f>VLOOKUP(N20,'bundle power'!A:G,7,FALSE)</f>
        <v>2782.54</v>
      </c>
      <c r="Q20" s="7">
        <f t="shared" si="10"/>
        <v>3266.94</v>
      </c>
      <c r="R20" s="33" t="str">
        <f t="shared" si="11"/>
        <v>Auckland-Low</v>
      </c>
      <c r="S20" s="29" t="str">
        <f>VLOOKUP(R20,'standalone power'!A:C,2,FALSE)</f>
        <v>Powershop (Low)</v>
      </c>
      <c r="T20" s="31">
        <f>VLOOKUP(R20,'standalone power'!A:C,3,FALSE)</f>
        <v>1994.1129999999998</v>
      </c>
      <c r="U20" s="30" t="str">
        <f>VLOOKUP(D20,'standalone broadband'!A:I,2,FALSE)</f>
        <v>Skinny - ADSL Unlimited</v>
      </c>
      <c r="V20" s="30">
        <f>VLOOKUP(D20,'standalone broadband'!A:I,3,FALSE)</f>
        <v>75</v>
      </c>
      <c r="W20" s="30">
        <f>VLOOKUP(D20,'standalone broadband'!A:I,4,FALSE)</f>
        <v>10</v>
      </c>
      <c r="X20" s="30">
        <f>VLOOKUP(D20,'standalone broadband'!A:I,7,FALSE)</f>
        <v>75</v>
      </c>
      <c r="Y20" s="30">
        <f>VLOOKUP(D20,'standalone broadband'!A:I,8,FALSE)</f>
        <v>835</v>
      </c>
      <c r="Z20" s="26">
        <f t="shared" si="12"/>
        <v>2829.1129999999998</v>
      </c>
      <c r="AA20" s="26">
        <f t="shared" si="13"/>
        <v>437.82700000000023</v>
      </c>
      <c r="AB20" s="26" t="str">
        <f t="shared" si="14"/>
        <v>Separate</v>
      </c>
      <c r="AD20" s="23" t="str">
        <f t="shared" si="15"/>
        <v>Slingshot</v>
      </c>
      <c r="AE20" s="23" t="str">
        <f t="shared" si="16"/>
        <v>ADSL</v>
      </c>
      <c r="AF20" s="24" t="str">
        <f t="shared" si="17"/>
        <v>Standard Broadband Unlimited [ADSL]</v>
      </c>
      <c r="AG20" s="25">
        <f t="shared" si="18"/>
        <v>3266.94</v>
      </c>
      <c r="AH20" s="22" t="str">
        <f t="shared" si="19"/>
        <v>Powershop (Low)</v>
      </c>
      <c r="AI20" s="22" t="str">
        <f t="shared" si="20"/>
        <v>Skinny - ADSL Unlimited</v>
      </c>
      <c r="AJ20" s="25">
        <f t="shared" si="21"/>
        <v>2829.1129999999998</v>
      </c>
      <c r="AK20" s="25">
        <f t="shared" si="22"/>
        <v>437.82700000000023</v>
      </c>
      <c r="AL20" s="22" t="str">
        <f t="shared" si="23"/>
        <v>Separate</v>
      </c>
    </row>
    <row r="21" spans="1:38">
      <c r="A21" s="19" t="s">
        <v>12</v>
      </c>
      <c r="B21" s="37" t="s">
        <v>37</v>
      </c>
      <c r="C21" t="s">
        <v>24</v>
      </c>
      <c r="D21" t="s">
        <v>9</v>
      </c>
      <c r="F21" t="str">
        <f t="shared" si="8"/>
        <v>Slingshot-UFB</v>
      </c>
      <c r="G21" s="1" t="str">
        <f>VLOOKUP(F21,'bundle broadband'!A:L,6,FALSE)</f>
        <v>Fibre broadband Unlimited [UFB]</v>
      </c>
      <c r="H21" s="12">
        <f>VLOOKUP(F21,'bundle broadband'!A:L,7,FALSE)</f>
        <v>77</v>
      </c>
      <c r="I21" s="1">
        <f>VLOOKUP(F21,'bundle broadband'!A:L,8,FALSE)</f>
        <v>75</v>
      </c>
      <c r="J21" s="1">
        <f>VLOOKUP(F21,'bundle broadband'!A:L,9,FALSE)</f>
        <v>999</v>
      </c>
      <c r="K21" s="11">
        <f>VLOOKUP(F21,'bundle broadband'!A:L,10,FALSE)</f>
        <v>0</v>
      </c>
      <c r="L21" s="11">
        <f>VLOOKUP(F21,'bundle broadband'!A:L,11,FALSE)</f>
        <v>490</v>
      </c>
      <c r="M21" s="11">
        <f>VLOOKUP(F21,'bundle broadband'!A:L,12,FALSE)</f>
        <v>490</v>
      </c>
      <c r="N21" s="38" t="str">
        <f t="shared" ref="N21:N84" si="24">CONCATENATE(A21,"-",B21,"-",C21,E21)</f>
        <v>Auckland-Low-Slingshot</v>
      </c>
      <c r="O21" s="2" t="str">
        <f>VLOOKUP(N21,'bundle power'!A:G,6,FALSE)</f>
        <v>Slingshot (Low)</v>
      </c>
      <c r="P21" s="16">
        <f>VLOOKUP(N21,'bundle power'!A:G,7,FALSE)</f>
        <v>2782.54</v>
      </c>
      <c r="Q21" s="7">
        <f t="shared" ref="Q21:Q84" si="25">J21+P21-M21</f>
        <v>3291.54</v>
      </c>
      <c r="R21" s="33" t="str">
        <f t="shared" ref="R21:R84" si="26">CONCATENATE(A21,"-",B21)</f>
        <v>Auckland-Low</v>
      </c>
      <c r="S21" s="29" t="str">
        <f>VLOOKUP(R21,'standalone power'!A:C,2,FALSE)</f>
        <v>Powershop (Low)</v>
      </c>
      <c r="T21" s="31">
        <f>VLOOKUP(R21,'standalone power'!A:C,3,FALSE)</f>
        <v>1994.1129999999998</v>
      </c>
      <c r="U21" s="30" t="str">
        <f>VLOOKUP(D21,'standalone broadband'!A:I,2,FALSE)</f>
        <v>Skinny - Fibre Unlimited [UFB]</v>
      </c>
      <c r="V21" s="30">
        <f>VLOOKUP(D21,'standalone broadband'!A:I,3,FALSE)</f>
        <v>75</v>
      </c>
      <c r="W21" s="30">
        <f>VLOOKUP(D21,'standalone broadband'!A:I,4,FALSE)</f>
        <v>10</v>
      </c>
      <c r="X21" s="30">
        <f>VLOOKUP(D21,'standalone broadband'!A:I,7,FALSE)</f>
        <v>75</v>
      </c>
      <c r="Y21" s="30">
        <f>VLOOKUP(D21,'standalone broadband'!A:I,8,FALSE)</f>
        <v>835</v>
      </c>
      <c r="Z21" s="26">
        <f t="shared" ref="Z21:Z84" si="27">T21+Y21</f>
        <v>2829.1129999999998</v>
      </c>
      <c r="AA21" s="26">
        <f t="shared" ref="AA21:AA84" si="28">Q21-Z21</f>
        <v>462.42700000000013</v>
      </c>
      <c r="AB21" s="26" t="str">
        <f t="shared" si="14"/>
        <v>Separate</v>
      </c>
      <c r="AD21" s="23" t="str">
        <f t="shared" si="15"/>
        <v>Slingshot</v>
      </c>
      <c r="AE21" s="23" t="str">
        <f t="shared" si="16"/>
        <v>UFB</v>
      </c>
      <c r="AF21" s="24" t="str">
        <f t="shared" si="17"/>
        <v>Fibre broadband Unlimited [UFB]</v>
      </c>
      <c r="AG21" s="25">
        <f t="shared" si="18"/>
        <v>3291.54</v>
      </c>
      <c r="AH21" s="22" t="str">
        <f t="shared" si="19"/>
        <v>Powershop (Low)</v>
      </c>
      <c r="AI21" s="22" t="str">
        <f t="shared" si="20"/>
        <v>Skinny - Fibre Unlimited [UFB]</v>
      </c>
      <c r="AJ21" s="25">
        <f t="shared" si="21"/>
        <v>2829.1129999999998</v>
      </c>
      <c r="AK21" s="25">
        <f t="shared" si="22"/>
        <v>462.42700000000013</v>
      </c>
      <c r="AL21" s="22" t="str">
        <f t="shared" si="23"/>
        <v>Separate</v>
      </c>
    </row>
    <row r="22" spans="1:38">
      <c r="A22" s="19" t="s">
        <v>12</v>
      </c>
      <c r="B22" s="37" t="s">
        <v>37</v>
      </c>
      <c r="C22" t="s">
        <v>24</v>
      </c>
      <c r="D22" t="s">
        <v>69</v>
      </c>
      <c r="F22" t="str">
        <f t="shared" si="8"/>
        <v>Slingshot-MAX</v>
      </c>
      <c r="G22" s="1" t="str">
        <f>VLOOKUP(F22,'bundle broadband'!A:L,6,FALSE)</f>
        <v>Fibre broadband Unlimited Gigantic [MAX]</v>
      </c>
      <c r="H22" s="12">
        <f>VLOOKUP(F22,'bundle broadband'!A:L,7,FALSE)</f>
        <v>89.95</v>
      </c>
      <c r="I22" s="1">
        <f>VLOOKUP(F22,'bundle broadband'!A:L,8,FALSE)</f>
        <v>75</v>
      </c>
      <c r="J22" s="1">
        <f>VLOOKUP(F22,'bundle broadband'!A:L,9,FALSE)</f>
        <v>1154.4000000000001</v>
      </c>
      <c r="K22" s="11">
        <f>VLOOKUP(F22,'bundle broadband'!A:L,10,FALSE)</f>
        <v>0</v>
      </c>
      <c r="L22" s="11">
        <f>VLOOKUP(F22,'bundle broadband'!A:L,11,FALSE)</f>
        <v>490</v>
      </c>
      <c r="M22" s="11">
        <f>VLOOKUP(F22,'bundle broadband'!A:L,12,FALSE)</f>
        <v>490</v>
      </c>
      <c r="N22" s="38" t="str">
        <f t="shared" si="24"/>
        <v>Auckland-Low-Slingshot</v>
      </c>
      <c r="O22" s="2" t="str">
        <f>VLOOKUP(N22,'bundle power'!A:G,6,FALSE)</f>
        <v>Slingshot (Low)</v>
      </c>
      <c r="P22" s="16">
        <f>VLOOKUP(N22,'bundle power'!A:G,7,FALSE)</f>
        <v>2782.54</v>
      </c>
      <c r="Q22" s="7">
        <f t="shared" si="25"/>
        <v>3446.94</v>
      </c>
      <c r="R22" s="33" t="str">
        <f t="shared" si="26"/>
        <v>Auckland-Low</v>
      </c>
      <c r="S22" s="29" t="str">
        <f>VLOOKUP(R22,'standalone power'!A:C,2,FALSE)</f>
        <v>Powershop (Low)</v>
      </c>
      <c r="T22" s="31">
        <f>VLOOKUP(R22,'standalone power'!A:C,3,FALSE)</f>
        <v>1994.1129999999998</v>
      </c>
      <c r="U22" s="30" t="str">
        <f>VLOOKUP(D22,'standalone broadband'!A:I,2,FALSE)</f>
        <v>Skinny - Fibre Ultra Unlimited [MAX]</v>
      </c>
      <c r="V22" s="30">
        <f>VLOOKUP(D22,'standalone broadband'!A:I,3,FALSE)</f>
        <v>90</v>
      </c>
      <c r="W22" s="30">
        <f>VLOOKUP(D22,'standalone broadband'!A:I,4,FALSE)</f>
        <v>10</v>
      </c>
      <c r="X22" s="30">
        <f>VLOOKUP(D22,'standalone broadband'!A:I,7,FALSE)</f>
        <v>90</v>
      </c>
      <c r="Y22" s="30">
        <f>VLOOKUP(D22,'standalone broadband'!A:I,8,FALSE)</f>
        <v>1000</v>
      </c>
      <c r="Z22" s="26">
        <f t="shared" si="27"/>
        <v>2994.1129999999998</v>
      </c>
      <c r="AA22" s="26">
        <f t="shared" si="28"/>
        <v>452.82700000000023</v>
      </c>
      <c r="AB22" s="26" t="str">
        <f t="shared" si="14"/>
        <v>Separate</v>
      </c>
      <c r="AD22" s="23" t="str">
        <f t="shared" si="15"/>
        <v>Slingshot</v>
      </c>
      <c r="AE22" s="23" t="str">
        <f t="shared" si="16"/>
        <v>MAX</v>
      </c>
      <c r="AF22" s="24" t="str">
        <f t="shared" si="17"/>
        <v>Fibre broadband Unlimited Gigantic [MAX]</v>
      </c>
      <c r="AG22" s="25">
        <f t="shared" si="18"/>
        <v>3446.94</v>
      </c>
      <c r="AH22" s="22" t="str">
        <f t="shared" si="19"/>
        <v>Powershop (Low)</v>
      </c>
      <c r="AI22" s="22" t="str">
        <f t="shared" si="20"/>
        <v>Skinny - Fibre Ultra Unlimited [MAX]</v>
      </c>
      <c r="AJ22" s="25">
        <f t="shared" si="21"/>
        <v>2994.1129999999998</v>
      </c>
      <c r="AK22" s="25">
        <f t="shared" si="22"/>
        <v>452.82700000000023</v>
      </c>
      <c r="AL22" s="22" t="str">
        <f t="shared" si="23"/>
        <v>Separate</v>
      </c>
    </row>
    <row r="23" spans="1:38">
      <c r="A23" s="19" t="s">
        <v>12</v>
      </c>
      <c r="B23" s="37" t="s">
        <v>37</v>
      </c>
      <c r="C23" t="s">
        <v>32</v>
      </c>
      <c r="D23" t="s">
        <v>13</v>
      </c>
      <c r="F23" t="str">
        <f t="shared" si="8"/>
        <v>Contact-4G</v>
      </c>
      <c r="G23" s="1" t="str">
        <f>VLOOKUP(F23,'bundle broadband'!A:L,6,FALSE)</f>
        <v xml:space="preserve">4G 300GB </v>
      </c>
      <c r="H23" s="12">
        <f>VLOOKUP(F23,'bundle broadband'!A:L,7,FALSE)</f>
        <v>55</v>
      </c>
      <c r="I23" s="1">
        <f>VLOOKUP(F23,'bundle broadband'!A:L,8,FALSE)</f>
        <v>15</v>
      </c>
      <c r="J23" s="1">
        <f>VLOOKUP(F23,'bundle broadband'!A:L,9,FALSE)</f>
        <v>675</v>
      </c>
      <c r="K23" s="11">
        <f>VLOOKUP(F23,'bundle broadband'!A:L,10,FALSE)</f>
        <v>0</v>
      </c>
      <c r="L23" s="11">
        <f>VLOOKUP(F23,'bundle broadband'!A:L,11,FALSE)</f>
        <v>0</v>
      </c>
      <c r="M23" s="11">
        <f>VLOOKUP(F23,'bundle broadband'!A:L,12,FALSE)</f>
        <v>0</v>
      </c>
      <c r="N23" s="38" t="str">
        <f t="shared" si="24"/>
        <v>Auckland-Low-Contact</v>
      </c>
      <c r="O23" s="2" t="str">
        <f>VLOOKUP(N23,'bundle power'!A:G,6,FALSE)</f>
        <v>Contact Broadband Bundle (Low)</v>
      </c>
      <c r="P23" s="16">
        <f>VLOOKUP(N23,'bundle power'!A:G,7,FALSE)</f>
        <v>2105.8008799999998</v>
      </c>
      <c r="Q23" s="7">
        <f t="shared" si="25"/>
        <v>2780.8008799999998</v>
      </c>
      <c r="R23" s="33" t="str">
        <f t="shared" si="26"/>
        <v>Auckland-Low</v>
      </c>
      <c r="S23" s="29" t="str">
        <f>VLOOKUP(R23,'standalone power'!A:C,2,FALSE)</f>
        <v>Powershop (Low)</v>
      </c>
      <c r="T23" s="31">
        <f>VLOOKUP(R23,'standalone power'!A:C,3,FALSE)</f>
        <v>1994.1129999999998</v>
      </c>
      <c r="U23" s="30" t="str">
        <f>VLOOKUP(D23,'standalone broadband'!A:I,2,FALSE)</f>
        <v>Skinny - Wireless Unlimited</v>
      </c>
      <c r="V23" s="30">
        <f>VLOOKUP(D23,'standalone broadband'!A:I,3,FALSE)</f>
        <v>55</v>
      </c>
      <c r="W23" s="30">
        <f>VLOOKUP(D23,'standalone broadband'!A:I,4,FALSE)</f>
        <v>10</v>
      </c>
      <c r="X23" s="30">
        <f>VLOOKUP(D23,'standalone broadband'!A:I,7,FALSE)</f>
        <v>110</v>
      </c>
      <c r="Y23" s="30">
        <f>VLOOKUP(D23,'standalone broadband'!A:I,8,FALSE)</f>
        <v>560</v>
      </c>
      <c r="Z23" s="26">
        <f t="shared" si="27"/>
        <v>2554.1129999999998</v>
      </c>
      <c r="AA23" s="26">
        <f t="shared" si="28"/>
        <v>226.68787999999995</v>
      </c>
      <c r="AB23" s="26" t="str">
        <f t="shared" si="14"/>
        <v>Separate</v>
      </c>
      <c r="AD23" s="23" t="str">
        <f t="shared" si="15"/>
        <v>Contact</v>
      </c>
      <c r="AE23" s="23" t="str">
        <f t="shared" si="16"/>
        <v>4G</v>
      </c>
      <c r="AF23" s="24" t="str">
        <f t="shared" si="17"/>
        <v xml:space="preserve">4G 300GB </v>
      </c>
      <c r="AG23" s="25">
        <f t="shared" si="18"/>
        <v>2780.8008799999998</v>
      </c>
      <c r="AH23" s="22" t="str">
        <f t="shared" si="19"/>
        <v>Powershop (Low)</v>
      </c>
      <c r="AI23" s="22" t="str">
        <f t="shared" si="20"/>
        <v>Skinny - Wireless Unlimited</v>
      </c>
      <c r="AJ23" s="25">
        <f t="shared" si="21"/>
        <v>2554.1129999999998</v>
      </c>
      <c r="AK23" s="25">
        <f t="shared" si="22"/>
        <v>226.68787999999995</v>
      </c>
      <c r="AL23" s="22" t="str">
        <f t="shared" si="23"/>
        <v>Separate</v>
      </c>
    </row>
    <row r="24" spans="1:38">
      <c r="A24" s="19" t="s">
        <v>12</v>
      </c>
      <c r="B24" s="37" t="s">
        <v>37</v>
      </c>
      <c r="C24" t="s">
        <v>32</v>
      </c>
      <c r="D24" t="s">
        <v>9</v>
      </c>
      <c r="F24" t="str">
        <f t="shared" si="8"/>
        <v>Contact-UFB</v>
      </c>
      <c r="G24" s="1" t="str">
        <f>VLOOKUP(F24,'bundle broadband'!A:L,6,FALSE)</f>
        <v xml:space="preserve">Fast Fibre </v>
      </c>
      <c r="H24" s="12">
        <f>VLOOKUP(F24,'bundle broadband'!A:L,7,FALSE)</f>
        <v>70</v>
      </c>
      <c r="I24" s="1">
        <f>VLOOKUP(F24,'bundle broadband'!A:L,8,FALSE)</f>
        <v>15</v>
      </c>
      <c r="J24" s="1">
        <f>VLOOKUP(F24,'bundle broadband'!A:L,9,FALSE)</f>
        <v>855</v>
      </c>
      <c r="K24" s="11">
        <f>VLOOKUP(F24,'bundle broadband'!A:L,10,FALSE)</f>
        <v>0</v>
      </c>
      <c r="L24" s="11">
        <f>VLOOKUP(F24,'bundle broadband'!A:L,11,FALSE)</f>
        <v>0</v>
      </c>
      <c r="M24" s="11">
        <f>VLOOKUP(F24,'bundle broadband'!A:L,12,FALSE)</f>
        <v>0</v>
      </c>
      <c r="N24" s="38" t="str">
        <f t="shared" si="24"/>
        <v>Auckland-Low-Contact</v>
      </c>
      <c r="O24" s="2" t="str">
        <f>VLOOKUP(N24,'bundle power'!A:G,6,FALSE)</f>
        <v>Contact Broadband Bundle (Low)</v>
      </c>
      <c r="P24" s="16">
        <f>VLOOKUP(N24,'bundle power'!A:G,7,FALSE)</f>
        <v>2105.8008799999998</v>
      </c>
      <c r="Q24" s="7">
        <f t="shared" si="25"/>
        <v>2960.8008799999998</v>
      </c>
      <c r="R24" s="33" t="str">
        <f t="shared" si="26"/>
        <v>Auckland-Low</v>
      </c>
      <c r="S24" s="29" t="str">
        <f>VLOOKUP(R24,'standalone power'!A:C,2,FALSE)</f>
        <v>Powershop (Low)</v>
      </c>
      <c r="T24" s="31">
        <f>VLOOKUP(R24,'standalone power'!A:C,3,FALSE)</f>
        <v>1994.1129999999998</v>
      </c>
      <c r="U24" s="30" t="str">
        <f>VLOOKUP(D24,'standalone broadband'!A:I,2,FALSE)</f>
        <v>Skinny - Fibre Unlimited [UFB]</v>
      </c>
      <c r="V24" s="30">
        <f>VLOOKUP(D24,'standalone broadband'!A:I,3,FALSE)</f>
        <v>75</v>
      </c>
      <c r="W24" s="30">
        <f>VLOOKUP(D24,'standalone broadband'!A:I,4,FALSE)</f>
        <v>10</v>
      </c>
      <c r="X24" s="30">
        <f>VLOOKUP(D24,'standalone broadband'!A:I,7,FALSE)</f>
        <v>75</v>
      </c>
      <c r="Y24" s="30">
        <f>VLOOKUP(D24,'standalone broadband'!A:I,8,FALSE)</f>
        <v>835</v>
      </c>
      <c r="Z24" s="26">
        <f t="shared" si="27"/>
        <v>2829.1129999999998</v>
      </c>
      <c r="AA24" s="26">
        <f t="shared" si="28"/>
        <v>131.68787999999995</v>
      </c>
      <c r="AB24" s="26" t="str">
        <f t="shared" si="14"/>
        <v>Separate</v>
      </c>
      <c r="AD24" s="23" t="str">
        <f t="shared" si="15"/>
        <v>Contact</v>
      </c>
      <c r="AE24" s="23" t="str">
        <f t="shared" si="16"/>
        <v>UFB</v>
      </c>
      <c r="AF24" s="24" t="str">
        <f t="shared" si="17"/>
        <v xml:space="preserve">Fast Fibre </v>
      </c>
      <c r="AG24" s="25">
        <f t="shared" si="18"/>
        <v>2960.8008799999998</v>
      </c>
      <c r="AH24" s="22" t="str">
        <f t="shared" si="19"/>
        <v>Powershop (Low)</v>
      </c>
      <c r="AI24" s="22" t="str">
        <f t="shared" si="20"/>
        <v>Skinny - Fibre Unlimited [UFB]</v>
      </c>
      <c r="AJ24" s="25">
        <f t="shared" si="21"/>
        <v>2829.1129999999998</v>
      </c>
      <c r="AK24" s="25">
        <f t="shared" si="22"/>
        <v>131.68787999999995</v>
      </c>
      <c r="AL24" s="22" t="str">
        <f t="shared" si="23"/>
        <v>Separate</v>
      </c>
    </row>
    <row r="25" spans="1:38">
      <c r="A25" s="19" t="s">
        <v>12</v>
      </c>
      <c r="B25" s="37" t="s">
        <v>37</v>
      </c>
      <c r="C25" t="s">
        <v>57</v>
      </c>
      <c r="D25" t="s">
        <v>9</v>
      </c>
      <c r="E25" s="34" t="s">
        <v>87</v>
      </c>
      <c r="F25" t="str">
        <f t="shared" si="8"/>
        <v>Electric Kiwi-UFB-Kiwi</v>
      </c>
      <c r="G25" s="1" t="str">
        <f>VLOOKUP(F25,'bundle broadband'!A:L,6,FALSE)</f>
        <v xml:space="preserve">Sweet Fibre </v>
      </c>
      <c r="H25" s="12">
        <f>VLOOKUP(F25,'bundle broadband'!A:L,7,FALSE)</f>
        <v>79.5</v>
      </c>
      <c r="I25" s="1">
        <f>VLOOKUP(F25,'bundle broadband'!A:L,8,FALSE)</f>
        <v>0</v>
      </c>
      <c r="J25" s="1">
        <f>VLOOKUP(F25,'bundle broadband'!A:L,9,FALSE)</f>
        <v>954</v>
      </c>
      <c r="K25" s="11">
        <f>VLOOKUP(F25,'bundle broadband'!A:L,10,FALSE)</f>
        <v>1</v>
      </c>
      <c r="L25" s="11">
        <f>VLOOKUP(F25,'bundle broadband'!A:L,11,FALSE)</f>
        <v>0</v>
      </c>
      <c r="M25" s="11">
        <f>VLOOKUP(F25,'bundle broadband'!A:L,12,FALSE)</f>
        <v>79.5</v>
      </c>
      <c r="N25" s="38" t="str">
        <f t="shared" si="24"/>
        <v>Auckland-Low-Electric Kiwi-Kiwi</v>
      </c>
      <c r="O25" s="2" t="str">
        <f>VLOOKUP(N25,'bundle power'!A:G,6,FALSE)</f>
        <v>Electric Kiwi - Kiwi (Low)</v>
      </c>
      <c r="P25" s="16">
        <f>VLOOKUP(N25,'bundle power'!A:G,7,FALSE)</f>
        <v>2809.5148599999998</v>
      </c>
      <c r="Q25" s="7">
        <f t="shared" si="25"/>
        <v>3684.0148599999998</v>
      </c>
      <c r="R25" s="33" t="str">
        <f t="shared" si="26"/>
        <v>Auckland-Low</v>
      </c>
      <c r="S25" s="29" t="str">
        <f>VLOOKUP(R25,'standalone power'!A:C,2,FALSE)</f>
        <v>Powershop (Low)</v>
      </c>
      <c r="T25" s="31">
        <f>VLOOKUP(R25,'standalone power'!A:C,3,FALSE)</f>
        <v>1994.1129999999998</v>
      </c>
      <c r="U25" s="30" t="str">
        <f>VLOOKUP(D25,'standalone broadband'!A:I,2,FALSE)</f>
        <v>Skinny - Fibre Unlimited [UFB]</v>
      </c>
      <c r="V25" s="30">
        <f>VLOOKUP(D25,'standalone broadband'!A:I,3,FALSE)</f>
        <v>75</v>
      </c>
      <c r="W25" s="30">
        <f>VLOOKUP(D25,'standalone broadband'!A:I,4,FALSE)</f>
        <v>10</v>
      </c>
      <c r="X25" s="30">
        <f>VLOOKUP(D25,'standalone broadband'!A:I,7,FALSE)</f>
        <v>75</v>
      </c>
      <c r="Y25" s="30">
        <f>VLOOKUP(D25,'standalone broadband'!A:I,8,FALSE)</f>
        <v>835</v>
      </c>
      <c r="Z25" s="26">
        <f t="shared" si="27"/>
        <v>2829.1129999999998</v>
      </c>
      <c r="AA25" s="26">
        <f t="shared" si="28"/>
        <v>854.90185999999994</v>
      </c>
      <c r="AB25" s="26" t="str">
        <f t="shared" si="14"/>
        <v>Separate</v>
      </c>
      <c r="AD25" s="23" t="str">
        <f t="shared" si="15"/>
        <v>Electric Kiwi</v>
      </c>
      <c r="AE25" s="23" t="str">
        <f t="shared" si="16"/>
        <v>UFB</v>
      </c>
      <c r="AF25" s="24" t="str">
        <f t="shared" si="17"/>
        <v xml:space="preserve">Sweet Fibre </v>
      </c>
      <c r="AG25" s="25">
        <f t="shared" si="18"/>
        <v>3684.0148599999998</v>
      </c>
      <c r="AH25" s="22" t="str">
        <f t="shared" si="19"/>
        <v>Powershop (Low)</v>
      </c>
      <c r="AI25" s="22" t="str">
        <f t="shared" si="20"/>
        <v>Skinny - Fibre Unlimited [UFB]</v>
      </c>
      <c r="AJ25" s="25">
        <f t="shared" si="21"/>
        <v>2829.1129999999998</v>
      </c>
      <c r="AK25" s="25">
        <f t="shared" si="22"/>
        <v>854.90185999999994</v>
      </c>
      <c r="AL25" s="22" t="str">
        <f t="shared" si="23"/>
        <v>Separate</v>
      </c>
    </row>
    <row r="26" spans="1:38">
      <c r="A26" s="19" t="s">
        <v>12</v>
      </c>
      <c r="B26" s="37" t="s">
        <v>37</v>
      </c>
      <c r="C26" t="s">
        <v>57</v>
      </c>
      <c r="D26" t="s">
        <v>9</v>
      </c>
      <c r="E26" s="34" t="s">
        <v>88</v>
      </c>
      <c r="F26" t="str">
        <f t="shared" si="8"/>
        <v>Electric Kiwi-UFB-MoveMaster</v>
      </c>
      <c r="G26" s="1" t="str">
        <f>VLOOKUP(F26,'bundle broadband'!A:L,6,FALSE)</f>
        <v xml:space="preserve">Sweet Fibre </v>
      </c>
      <c r="H26" s="12">
        <f>VLOOKUP(F26,'bundle broadband'!A:L,7,FALSE)</f>
        <v>79.5</v>
      </c>
      <c r="I26" s="1">
        <f>VLOOKUP(F26,'bundle broadband'!A:L,8,FALSE)</f>
        <v>0</v>
      </c>
      <c r="J26" s="1">
        <f>VLOOKUP(F26,'bundle broadband'!A:L,9,FALSE)</f>
        <v>954</v>
      </c>
      <c r="K26" s="11">
        <f>VLOOKUP(F26,'bundle broadband'!A:L,10,FALSE)</f>
        <v>1</v>
      </c>
      <c r="L26" s="11">
        <f>VLOOKUP(F26,'bundle broadband'!A:L,11,FALSE)</f>
        <v>0</v>
      </c>
      <c r="M26" s="11">
        <f>VLOOKUP(F26,'bundle broadband'!A:L,12,FALSE)</f>
        <v>79.5</v>
      </c>
      <c r="N26" s="38" t="str">
        <f t="shared" si="24"/>
        <v>Auckland-Low-Electric Kiwi-MoveMaster</v>
      </c>
      <c r="O26" s="2" t="str">
        <f>VLOOKUP(N26,'bundle power'!A:G,6,FALSE)</f>
        <v>Electric Kiwi - MoveMaster (Low)</v>
      </c>
      <c r="P26" s="16">
        <f>VLOOKUP(N26,'bundle power'!A:G,7,FALSE)</f>
        <v>2589.3019119999999</v>
      </c>
      <c r="Q26" s="7">
        <f t="shared" si="25"/>
        <v>3463.8019119999999</v>
      </c>
      <c r="R26" s="33" t="str">
        <f t="shared" si="26"/>
        <v>Auckland-Low</v>
      </c>
      <c r="S26" s="29" t="str">
        <f>VLOOKUP(R26,'standalone power'!A:C,2,FALSE)</f>
        <v>Powershop (Low)</v>
      </c>
      <c r="T26" s="31">
        <f>VLOOKUP(R26,'standalone power'!A:C,3,FALSE)</f>
        <v>1994.1129999999998</v>
      </c>
      <c r="U26" s="30" t="str">
        <f>VLOOKUP(D26,'standalone broadband'!A:I,2,FALSE)</f>
        <v>Skinny - Fibre Unlimited [UFB]</v>
      </c>
      <c r="V26" s="30">
        <f>VLOOKUP(D26,'standalone broadband'!A:I,3,FALSE)</f>
        <v>75</v>
      </c>
      <c r="W26" s="30">
        <f>VLOOKUP(D26,'standalone broadband'!A:I,4,FALSE)</f>
        <v>10</v>
      </c>
      <c r="X26" s="30">
        <f>VLOOKUP(D26,'standalone broadband'!A:I,7,FALSE)</f>
        <v>75</v>
      </c>
      <c r="Y26" s="30">
        <f>VLOOKUP(D26,'standalone broadband'!A:I,8,FALSE)</f>
        <v>835</v>
      </c>
      <c r="Z26" s="26">
        <f t="shared" si="27"/>
        <v>2829.1129999999998</v>
      </c>
      <c r="AA26" s="26">
        <f t="shared" si="28"/>
        <v>634.68891200000007</v>
      </c>
      <c r="AB26" s="26" t="str">
        <f t="shared" si="14"/>
        <v>Separate</v>
      </c>
      <c r="AD26" s="23" t="str">
        <f t="shared" si="15"/>
        <v>Electric Kiwi</v>
      </c>
      <c r="AE26" s="23" t="str">
        <f t="shared" si="16"/>
        <v>UFB</v>
      </c>
      <c r="AF26" s="24" t="str">
        <f t="shared" si="17"/>
        <v xml:space="preserve">Sweet Fibre </v>
      </c>
      <c r="AG26" s="25">
        <f t="shared" si="18"/>
        <v>3463.8019119999999</v>
      </c>
      <c r="AH26" s="22" t="str">
        <f t="shared" si="19"/>
        <v>Powershop (Low)</v>
      </c>
      <c r="AI26" s="22" t="str">
        <f t="shared" si="20"/>
        <v>Skinny - Fibre Unlimited [UFB]</v>
      </c>
      <c r="AJ26" s="25">
        <f t="shared" si="21"/>
        <v>2829.1129999999998</v>
      </c>
      <c r="AK26" s="25">
        <f t="shared" si="22"/>
        <v>634.68891200000007</v>
      </c>
      <c r="AL26" s="22" t="str">
        <f t="shared" si="23"/>
        <v>Separate</v>
      </c>
    </row>
    <row r="27" spans="1:38">
      <c r="A27" s="19" t="s">
        <v>12</v>
      </c>
      <c r="B27" s="37" t="s">
        <v>37</v>
      </c>
      <c r="C27" t="s">
        <v>57</v>
      </c>
      <c r="D27" t="s">
        <v>9</v>
      </c>
      <c r="E27" s="34" t="s">
        <v>84</v>
      </c>
      <c r="F27" t="str">
        <f t="shared" si="8"/>
        <v>Electric Kiwi-UFB-Prepaid</v>
      </c>
      <c r="G27" s="1" t="str">
        <f>VLOOKUP(F27,'bundle broadband'!A:L,6,FALSE)</f>
        <v xml:space="preserve">Sweet Fibre </v>
      </c>
      <c r="H27" s="12">
        <f>VLOOKUP(F27,'bundle broadband'!A:L,7,FALSE)</f>
        <v>79.5</v>
      </c>
      <c r="I27" s="1">
        <f>VLOOKUP(F27,'bundle broadband'!A:L,8,FALSE)</f>
        <v>0</v>
      </c>
      <c r="J27" s="1">
        <f>VLOOKUP(F27,'bundle broadband'!A:L,9,FALSE)</f>
        <v>954</v>
      </c>
      <c r="K27" s="11">
        <f>VLOOKUP(F27,'bundle broadband'!A:L,10,FALSE)</f>
        <v>0</v>
      </c>
      <c r="L27" s="11">
        <f>VLOOKUP(F27,'bundle broadband'!A:L,11,FALSE)</f>
        <v>0</v>
      </c>
      <c r="M27" s="11">
        <f>VLOOKUP(F27,'bundle broadband'!A:L,12,FALSE)</f>
        <v>0</v>
      </c>
      <c r="N27" s="38" t="str">
        <f t="shared" si="24"/>
        <v>Auckland-Low-Electric Kiwi-Prepaid</v>
      </c>
      <c r="O27" s="2" t="str">
        <f>VLOOKUP(N27,'bundle power'!A:G,6,FALSE)</f>
        <v>Electric Kiwi - Prepay 300 (Low)</v>
      </c>
      <c r="P27" s="16">
        <f>VLOOKUP(N27,'bundle power'!A:G,7,FALSE)</f>
        <v>2194.0822399999997</v>
      </c>
      <c r="Q27" s="7">
        <f t="shared" si="25"/>
        <v>3148.0822399999997</v>
      </c>
      <c r="R27" s="33" t="str">
        <f t="shared" si="26"/>
        <v>Auckland-Low</v>
      </c>
      <c r="S27" s="29" t="str">
        <f>VLOOKUP(R27,'standalone power'!A:C,2,FALSE)</f>
        <v>Powershop (Low)</v>
      </c>
      <c r="T27" s="31">
        <f>VLOOKUP(R27,'standalone power'!A:C,3,FALSE)</f>
        <v>1994.1129999999998</v>
      </c>
      <c r="U27" s="30" t="str">
        <f>VLOOKUP(D27,'standalone broadband'!A:I,2,FALSE)</f>
        <v>Skinny - Fibre Unlimited [UFB]</v>
      </c>
      <c r="V27" s="30">
        <f>VLOOKUP(D27,'standalone broadband'!A:I,3,FALSE)</f>
        <v>75</v>
      </c>
      <c r="W27" s="30">
        <f>VLOOKUP(D27,'standalone broadband'!A:I,4,FALSE)</f>
        <v>10</v>
      </c>
      <c r="X27" s="30">
        <f>VLOOKUP(D27,'standalone broadband'!A:I,7,FALSE)</f>
        <v>75</v>
      </c>
      <c r="Y27" s="30">
        <f>VLOOKUP(D27,'standalone broadband'!A:I,8,FALSE)</f>
        <v>835</v>
      </c>
      <c r="Z27" s="26">
        <f t="shared" si="27"/>
        <v>2829.1129999999998</v>
      </c>
      <c r="AA27" s="26">
        <f t="shared" si="28"/>
        <v>318.9692399999999</v>
      </c>
      <c r="AB27" s="26" t="str">
        <f t="shared" si="14"/>
        <v>Separate</v>
      </c>
      <c r="AD27" s="23" t="str">
        <f t="shared" si="15"/>
        <v>Electric Kiwi</v>
      </c>
      <c r="AE27" s="23" t="str">
        <f t="shared" si="16"/>
        <v>UFB</v>
      </c>
      <c r="AF27" s="24" t="str">
        <f t="shared" si="17"/>
        <v xml:space="preserve">Sweet Fibre </v>
      </c>
      <c r="AG27" s="25">
        <f t="shared" si="18"/>
        <v>3148.0822399999997</v>
      </c>
      <c r="AH27" s="22" t="str">
        <f t="shared" si="19"/>
        <v>Powershop (Low)</v>
      </c>
      <c r="AI27" s="22" t="str">
        <f t="shared" si="20"/>
        <v>Skinny - Fibre Unlimited [UFB]</v>
      </c>
      <c r="AJ27" s="25">
        <f t="shared" si="21"/>
        <v>2829.1129999999998</v>
      </c>
      <c r="AK27" s="25">
        <f t="shared" si="22"/>
        <v>318.9692399999999</v>
      </c>
      <c r="AL27" s="22" t="str">
        <f t="shared" si="23"/>
        <v>Separate</v>
      </c>
    </row>
    <row r="28" spans="1:38">
      <c r="A28" s="19" t="s">
        <v>12</v>
      </c>
      <c r="B28" s="37" t="s">
        <v>37</v>
      </c>
      <c r="C28" t="s">
        <v>57</v>
      </c>
      <c r="D28" t="s">
        <v>69</v>
      </c>
      <c r="E28" s="34" t="s">
        <v>87</v>
      </c>
      <c r="F28" t="str">
        <f t="shared" si="8"/>
        <v>Electric Kiwi-MAX-Kiwi</v>
      </c>
      <c r="G28" s="1" t="str">
        <f>VLOOKUP(F28,'bundle broadband'!A:L,6,FALSE)</f>
        <v>Sweet As Fibre</v>
      </c>
      <c r="H28" s="12">
        <f>VLOOKUP(F28,'bundle broadband'!A:L,7,FALSE)</f>
        <v>88.5</v>
      </c>
      <c r="I28" s="1">
        <f>VLOOKUP(F28,'bundle broadband'!A:L,8,FALSE)</f>
        <v>0</v>
      </c>
      <c r="J28" s="1">
        <f>VLOOKUP(F28,'bundle broadband'!A:L,9,FALSE)</f>
        <v>1062</v>
      </c>
      <c r="K28" s="11">
        <f>VLOOKUP(F28,'bundle broadband'!A:L,10,FALSE)</f>
        <v>1</v>
      </c>
      <c r="L28" s="11">
        <f>VLOOKUP(F28,'bundle broadband'!A:L,11,FALSE)</f>
        <v>0</v>
      </c>
      <c r="M28" s="11">
        <f>VLOOKUP(F28,'bundle broadband'!A:L,12,FALSE)</f>
        <v>88.5</v>
      </c>
      <c r="N28" s="38" t="str">
        <f t="shared" si="24"/>
        <v>Auckland-Low-Electric Kiwi-Kiwi</v>
      </c>
      <c r="O28" s="2" t="str">
        <f>VLOOKUP(N28,'bundle power'!A:G,6,FALSE)</f>
        <v>Electric Kiwi - Kiwi (Low)</v>
      </c>
      <c r="P28" s="16">
        <f>VLOOKUP(N28,'bundle power'!A:G,7,FALSE)</f>
        <v>2809.5148599999998</v>
      </c>
      <c r="Q28" s="7">
        <f t="shared" si="25"/>
        <v>3783.0148599999998</v>
      </c>
      <c r="R28" s="33" t="str">
        <f t="shared" si="26"/>
        <v>Auckland-Low</v>
      </c>
      <c r="S28" s="29" t="str">
        <f>VLOOKUP(R28,'standalone power'!A:C,2,FALSE)</f>
        <v>Powershop (Low)</v>
      </c>
      <c r="T28" s="31">
        <f>VLOOKUP(R28,'standalone power'!A:C,3,FALSE)</f>
        <v>1994.1129999999998</v>
      </c>
      <c r="U28" s="30" t="str">
        <f>VLOOKUP(D28,'standalone broadband'!A:I,2,FALSE)</f>
        <v>Skinny - Fibre Ultra Unlimited [MAX]</v>
      </c>
      <c r="V28" s="30">
        <f>VLOOKUP(D28,'standalone broadband'!A:I,3,FALSE)</f>
        <v>90</v>
      </c>
      <c r="W28" s="30">
        <f>VLOOKUP(D28,'standalone broadband'!A:I,4,FALSE)</f>
        <v>10</v>
      </c>
      <c r="X28" s="30">
        <f>VLOOKUP(D28,'standalone broadband'!A:I,7,FALSE)</f>
        <v>90</v>
      </c>
      <c r="Y28" s="30">
        <f>VLOOKUP(D28,'standalone broadband'!A:I,8,FALSE)</f>
        <v>1000</v>
      </c>
      <c r="Z28" s="26">
        <f t="shared" si="27"/>
        <v>2994.1129999999998</v>
      </c>
      <c r="AA28" s="26">
        <f t="shared" si="28"/>
        <v>788.90185999999994</v>
      </c>
      <c r="AB28" s="26" t="str">
        <f t="shared" si="14"/>
        <v>Separate</v>
      </c>
      <c r="AD28" s="23" t="str">
        <f t="shared" si="15"/>
        <v>Electric Kiwi</v>
      </c>
      <c r="AE28" s="23" t="str">
        <f t="shared" si="16"/>
        <v>MAX</v>
      </c>
      <c r="AF28" s="24" t="str">
        <f t="shared" si="17"/>
        <v>Sweet As Fibre</v>
      </c>
      <c r="AG28" s="25">
        <f t="shared" si="18"/>
        <v>3783.0148599999998</v>
      </c>
      <c r="AH28" s="22" t="str">
        <f t="shared" si="19"/>
        <v>Powershop (Low)</v>
      </c>
      <c r="AI28" s="22" t="str">
        <f t="shared" si="20"/>
        <v>Skinny - Fibre Ultra Unlimited [MAX]</v>
      </c>
      <c r="AJ28" s="25">
        <f t="shared" si="21"/>
        <v>2994.1129999999998</v>
      </c>
      <c r="AK28" s="25">
        <f t="shared" si="22"/>
        <v>788.90185999999994</v>
      </c>
      <c r="AL28" s="22" t="str">
        <f t="shared" si="23"/>
        <v>Separate</v>
      </c>
    </row>
    <row r="29" spans="1:38">
      <c r="A29" s="19" t="s">
        <v>12</v>
      </c>
      <c r="B29" s="37" t="s">
        <v>37</v>
      </c>
      <c r="C29" t="s">
        <v>57</v>
      </c>
      <c r="D29" t="s">
        <v>69</v>
      </c>
      <c r="E29" s="34" t="s">
        <v>88</v>
      </c>
      <c r="F29" t="str">
        <f t="shared" si="8"/>
        <v>Electric Kiwi-MAX-MoveMaster</v>
      </c>
      <c r="G29" s="1" t="str">
        <f>VLOOKUP(F29,'bundle broadband'!A:L,6,FALSE)</f>
        <v>Sweet As Fibre</v>
      </c>
      <c r="H29" s="12">
        <f>VLOOKUP(F29,'bundle broadband'!A:L,7,FALSE)</f>
        <v>88.5</v>
      </c>
      <c r="I29" s="1">
        <f>VLOOKUP(F29,'bundle broadband'!A:L,8,FALSE)</f>
        <v>0</v>
      </c>
      <c r="J29" s="1">
        <f>VLOOKUP(F29,'bundle broadband'!A:L,9,FALSE)</f>
        <v>1062</v>
      </c>
      <c r="K29" s="11">
        <f>VLOOKUP(F29,'bundle broadband'!A:L,10,FALSE)</f>
        <v>1</v>
      </c>
      <c r="L29" s="11">
        <f>VLOOKUP(F29,'bundle broadband'!A:L,11,FALSE)</f>
        <v>0</v>
      </c>
      <c r="M29" s="11">
        <f>VLOOKUP(F29,'bundle broadband'!A:L,12,FALSE)</f>
        <v>88.5</v>
      </c>
      <c r="N29" s="38" t="str">
        <f t="shared" si="24"/>
        <v>Auckland-Low-Electric Kiwi-MoveMaster</v>
      </c>
      <c r="O29" s="2" t="str">
        <f>VLOOKUP(N29,'bundle power'!A:G,6,FALSE)</f>
        <v>Electric Kiwi - MoveMaster (Low)</v>
      </c>
      <c r="P29" s="16">
        <f>VLOOKUP(N29,'bundle power'!A:G,7,FALSE)</f>
        <v>2589.3019119999999</v>
      </c>
      <c r="Q29" s="7">
        <f t="shared" si="25"/>
        <v>3562.8019119999999</v>
      </c>
      <c r="R29" s="33" t="str">
        <f t="shared" si="26"/>
        <v>Auckland-Low</v>
      </c>
      <c r="S29" s="29" t="str">
        <f>VLOOKUP(R29,'standalone power'!A:C,2,FALSE)</f>
        <v>Powershop (Low)</v>
      </c>
      <c r="T29" s="31">
        <f>VLOOKUP(R29,'standalone power'!A:C,3,FALSE)</f>
        <v>1994.1129999999998</v>
      </c>
      <c r="U29" s="30" t="str">
        <f>VLOOKUP(D29,'standalone broadband'!A:I,2,FALSE)</f>
        <v>Skinny - Fibre Ultra Unlimited [MAX]</v>
      </c>
      <c r="V29" s="30">
        <f>VLOOKUP(D29,'standalone broadband'!A:I,3,FALSE)</f>
        <v>90</v>
      </c>
      <c r="W29" s="30">
        <f>VLOOKUP(D29,'standalone broadband'!A:I,4,FALSE)</f>
        <v>10</v>
      </c>
      <c r="X29" s="30">
        <f>VLOOKUP(D29,'standalone broadband'!A:I,7,FALSE)</f>
        <v>90</v>
      </c>
      <c r="Y29" s="30">
        <f>VLOOKUP(D29,'standalone broadband'!A:I,8,FALSE)</f>
        <v>1000</v>
      </c>
      <c r="Z29" s="26">
        <f t="shared" si="27"/>
        <v>2994.1129999999998</v>
      </c>
      <c r="AA29" s="26">
        <f t="shared" si="28"/>
        <v>568.68891200000007</v>
      </c>
      <c r="AB29" s="26" t="str">
        <f t="shared" si="14"/>
        <v>Separate</v>
      </c>
      <c r="AD29" s="23" t="str">
        <f t="shared" si="15"/>
        <v>Electric Kiwi</v>
      </c>
      <c r="AE29" s="23" t="str">
        <f t="shared" si="16"/>
        <v>MAX</v>
      </c>
      <c r="AF29" s="24" t="str">
        <f t="shared" si="17"/>
        <v>Sweet As Fibre</v>
      </c>
      <c r="AG29" s="25">
        <f t="shared" si="18"/>
        <v>3562.8019119999999</v>
      </c>
      <c r="AH29" s="22" t="str">
        <f t="shared" si="19"/>
        <v>Powershop (Low)</v>
      </c>
      <c r="AI29" s="22" t="str">
        <f t="shared" si="20"/>
        <v>Skinny - Fibre Ultra Unlimited [MAX]</v>
      </c>
      <c r="AJ29" s="25">
        <f t="shared" si="21"/>
        <v>2994.1129999999998</v>
      </c>
      <c r="AK29" s="25">
        <f t="shared" si="22"/>
        <v>568.68891200000007</v>
      </c>
      <c r="AL29" s="22" t="str">
        <f t="shared" si="23"/>
        <v>Separate</v>
      </c>
    </row>
    <row r="30" spans="1:38">
      <c r="A30" s="19" t="s">
        <v>12</v>
      </c>
      <c r="B30" s="37" t="s">
        <v>37</v>
      </c>
      <c r="C30" t="s">
        <v>57</v>
      </c>
      <c r="D30" t="s">
        <v>69</v>
      </c>
      <c r="E30" s="34" t="s">
        <v>84</v>
      </c>
      <c r="F30" t="str">
        <f t="shared" si="8"/>
        <v>Electric Kiwi-MAX-Prepaid</v>
      </c>
      <c r="G30" s="1" t="str">
        <f>VLOOKUP(F30,'bundle broadband'!A:L,6,FALSE)</f>
        <v>Sweet As Fibre</v>
      </c>
      <c r="H30" s="12">
        <f>VLOOKUP(F30,'bundle broadband'!A:L,7,FALSE)</f>
        <v>88.5</v>
      </c>
      <c r="I30" s="1">
        <f>VLOOKUP(F30,'bundle broadband'!A:L,8,FALSE)</f>
        <v>0</v>
      </c>
      <c r="J30" s="1">
        <f>VLOOKUP(F30,'bundle broadband'!A:L,9,FALSE)</f>
        <v>1062</v>
      </c>
      <c r="K30" s="11">
        <f>VLOOKUP(F30,'bundle broadband'!A:L,10,FALSE)</f>
        <v>0</v>
      </c>
      <c r="L30" s="11">
        <f>VLOOKUP(F30,'bundle broadband'!A:L,11,FALSE)</f>
        <v>0</v>
      </c>
      <c r="M30" s="11">
        <f>VLOOKUP(F30,'bundle broadband'!A:L,12,FALSE)</f>
        <v>0</v>
      </c>
      <c r="N30" s="38" t="str">
        <f t="shared" si="24"/>
        <v>Auckland-Low-Electric Kiwi-Prepaid</v>
      </c>
      <c r="O30" s="2" t="str">
        <f>VLOOKUP(N30,'bundle power'!A:G,6,FALSE)</f>
        <v>Electric Kiwi - Prepay 300 (Low)</v>
      </c>
      <c r="P30" s="16">
        <f>VLOOKUP(N30,'bundle power'!A:G,7,FALSE)</f>
        <v>2194.0822399999997</v>
      </c>
      <c r="Q30" s="7">
        <f t="shared" si="25"/>
        <v>3256.0822399999997</v>
      </c>
      <c r="R30" s="33" t="str">
        <f t="shared" si="26"/>
        <v>Auckland-Low</v>
      </c>
      <c r="S30" s="29" t="str">
        <f>VLOOKUP(R30,'standalone power'!A:C,2,FALSE)</f>
        <v>Powershop (Low)</v>
      </c>
      <c r="T30" s="31">
        <f>VLOOKUP(R30,'standalone power'!A:C,3,FALSE)</f>
        <v>1994.1129999999998</v>
      </c>
      <c r="U30" s="30" t="str">
        <f>VLOOKUP(D30,'standalone broadband'!A:I,2,FALSE)</f>
        <v>Skinny - Fibre Ultra Unlimited [MAX]</v>
      </c>
      <c r="V30" s="30">
        <f>VLOOKUP(D30,'standalone broadband'!A:I,3,FALSE)</f>
        <v>90</v>
      </c>
      <c r="W30" s="30">
        <f>VLOOKUP(D30,'standalone broadband'!A:I,4,FALSE)</f>
        <v>10</v>
      </c>
      <c r="X30" s="30">
        <f>VLOOKUP(D30,'standalone broadband'!A:I,7,FALSE)</f>
        <v>90</v>
      </c>
      <c r="Y30" s="30">
        <f>VLOOKUP(D30,'standalone broadband'!A:I,8,FALSE)</f>
        <v>1000</v>
      </c>
      <c r="Z30" s="26">
        <f t="shared" si="27"/>
        <v>2994.1129999999998</v>
      </c>
      <c r="AA30" s="26">
        <f t="shared" si="28"/>
        <v>261.9692399999999</v>
      </c>
      <c r="AB30" s="26" t="str">
        <f t="shared" si="14"/>
        <v>Separate</v>
      </c>
      <c r="AD30" s="23" t="str">
        <f t="shared" si="15"/>
        <v>Electric Kiwi</v>
      </c>
      <c r="AE30" s="23" t="str">
        <f t="shared" si="16"/>
        <v>MAX</v>
      </c>
      <c r="AF30" s="24" t="str">
        <f t="shared" si="17"/>
        <v>Sweet As Fibre</v>
      </c>
      <c r="AG30" s="25">
        <f t="shared" si="18"/>
        <v>3256.0822399999997</v>
      </c>
      <c r="AH30" s="22" t="str">
        <f t="shared" si="19"/>
        <v>Powershop (Low)</v>
      </c>
      <c r="AI30" s="22" t="str">
        <f t="shared" si="20"/>
        <v>Skinny - Fibre Ultra Unlimited [MAX]</v>
      </c>
      <c r="AJ30" s="25">
        <f t="shared" si="21"/>
        <v>2994.1129999999998</v>
      </c>
      <c r="AK30" s="25">
        <f t="shared" si="22"/>
        <v>261.9692399999999</v>
      </c>
      <c r="AL30" s="22" t="str">
        <f t="shared" si="23"/>
        <v>Separate</v>
      </c>
    </row>
    <row r="31" spans="1:38">
      <c r="A31" s="18" t="s">
        <v>42</v>
      </c>
      <c r="B31" t="s">
        <v>21</v>
      </c>
      <c r="C31" t="s">
        <v>8</v>
      </c>
      <c r="D31" t="s">
        <v>9</v>
      </c>
      <c r="F31" t="str">
        <f t="shared" si="8"/>
        <v>Mercury-UFB</v>
      </c>
      <c r="G31" s="1" t="str">
        <f>VLOOKUP(F31,'bundle broadband'!A:L,6,FALSE)</f>
        <v>Unlimited FibreClassic</v>
      </c>
      <c r="H31" s="12">
        <f>VLOOKUP(F31,'bundle broadband'!A:L,7,FALSE)</f>
        <v>94</v>
      </c>
      <c r="I31" s="1">
        <f>VLOOKUP(F31,'bundle broadband'!A:L,8,FALSE)</f>
        <v>195</v>
      </c>
      <c r="J31" s="1">
        <f>VLOOKUP(F31,'bundle broadband'!A:L,9,FALSE)</f>
        <v>1323</v>
      </c>
      <c r="K31" s="11">
        <f>VLOOKUP(F31,'bundle broadband'!A:L,10,FALSE)</f>
        <v>6</v>
      </c>
      <c r="L31" s="11">
        <f>VLOOKUP(F31,'bundle broadband'!A:L,11,FALSE)</f>
        <v>50</v>
      </c>
      <c r="M31" s="11">
        <f>VLOOKUP(F31,'bundle broadband'!A:L,12,FALSE)</f>
        <v>614</v>
      </c>
      <c r="N31" s="38" t="str">
        <f t="shared" si="24"/>
        <v>Wellington-Standard-Mercury</v>
      </c>
      <c r="O31" s="2" t="str">
        <f>VLOOKUP(N31,'bundle power'!A:G,6,FALSE)</f>
        <v>Mercury Broadband Bundle (Standard)</v>
      </c>
      <c r="P31" s="16">
        <f>VLOOKUP(N31,'bundle power'!A:G,7,FALSE)</f>
        <v>2637.1760899999999</v>
      </c>
      <c r="Q31" s="7">
        <f t="shared" si="25"/>
        <v>3346.1760899999999</v>
      </c>
      <c r="R31" s="33" t="str">
        <f t="shared" si="26"/>
        <v>Wellington-Standard</v>
      </c>
      <c r="S31" s="29" t="str">
        <f>VLOOKUP(R31,'standalone power'!A:C,2,FALSE)</f>
        <v>Powershop (Standard)</v>
      </c>
      <c r="T31" s="31">
        <f>VLOOKUP(R31,'standalone power'!A:C,3,FALSE)</f>
        <v>2237.3136</v>
      </c>
      <c r="U31" s="30" t="str">
        <f>VLOOKUP(D31,'standalone broadband'!A:I,2,FALSE)</f>
        <v>Skinny - Fibre Unlimited [UFB]</v>
      </c>
      <c r="V31" s="30">
        <f>VLOOKUP(D31,'standalone broadband'!A:I,3,FALSE)</f>
        <v>75</v>
      </c>
      <c r="W31" s="30">
        <f>VLOOKUP(D31,'standalone broadband'!A:I,4,FALSE)</f>
        <v>10</v>
      </c>
      <c r="X31" s="30">
        <f>VLOOKUP(D31,'standalone broadband'!A:I,7,FALSE)</f>
        <v>75</v>
      </c>
      <c r="Y31" s="30">
        <f>VLOOKUP(D31,'standalone broadband'!A:I,8,FALSE)</f>
        <v>835</v>
      </c>
      <c r="Z31" s="26">
        <f t="shared" si="27"/>
        <v>3072.3136</v>
      </c>
      <c r="AA31" s="26">
        <f t="shared" si="28"/>
        <v>273.86248999999998</v>
      </c>
      <c r="AB31" s="26" t="str">
        <f t="shared" si="14"/>
        <v>Separate</v>
      </c>
      <c r="AD31" s="23" t="str">
        <f t="shared" si="15"/>
        <v>Mercury</v>
      </c>
      <c r="AE31" s="23" t="str">
        <f t="shared" si="16"/>
        <v>UFB</v>
      </c>
      <c r="AF31" s="24" t="str">
        <f t="shared" si="17"/>
        <v>Unlimited FibreClassic</v>
      </c>
      <c r="AG31" s="25">
        <f t="shared" si="18"/>
        <v>3346.1760899999999</v>
      </c>
      <c r="AH31" s="22" t="str">
        <f t="shared" si="19"/>
        <v>Powershop (Standard)</v>
      </c>
      <c r="AI31" s="22" t="str">
        <f t="shared" si="20"/>
        <v>Skinny - Fibre Unlimited [UFB]</v>
      </c>
      <c r="AJ31" s="25">
        <f t="shared" si="21"/>
        <v>3072.3136</v>
      </c>
      <c r="AK31" s="25">
        <f t="shared" si="22"/>
        <v>273.86248999999998</v>
      </c>
      <c r="AL31" s="22" t="str">
        <f t="shared" si="23"/>
        <v>Separate</v>
      </c>
    </row>
    <row r="32" spans="1:38">
      <c r="A32" s="18" t="s">
        <v>42</v>
      </c>
      <c r="B32" t="s">
        <v>21</v>
      </c>
      <c r="C32" t="s">
        <v>8</v>
      </c>
      <c r="D32" t="s">
        <v>10</v>
      </c>
      <c r="F32" t="str">
        <f t="shared" si="8"/>
        <v>Mercury-Max</v>
      </c>
      <c r="G32" s="1" t="str">
        <f>VLOOKUP(F32,'bundle broadband'!A:L,6,FALSE)</f>
        <v xml:space="preserve">Unlimited FibreMax </v>
      </c>
      <c r="H32" s="12">
        <f>VLOOKUP(F32,'bundle broadband'!A:L,7,FALSE)</f>
        <v>109</v>
      </c>
      <c r="I32" s="1">
        <f>VLOOKUP(F32,'bundle broadband'!A:L,8,FALSE)</f>
        <v>195</v>
      </c>
      <c r="J32" s="1">
        <f>VLOOKUP(F32,'bundle broadband'!A:L,9,FALSE)</f>
        <v>1503</v>
      </c>
      <c r="K32" s="11">
        <f>VLOOKUP(F32,'bundle broadband'!A:L,10,FALSE)</f>
        <v>6</v>
      </c>
      <c r="L32" s="11">
        <f>VLOOKUP(F32,'bundle broadband'!A:L,11,FALSE)</f>
        <v>50</v>
      </c>
      <c r="M32" s="11">
        <f>VLOOKUP(F32,'bundle broadband'!A:L,12,FALSE)</f>
        <v>704</v>
      </c>
      <c r="N32" s="38" t="str">
        <f t="shared" si="24"/>
        <v>Wellington-Standard-Mercury</v>
      </c>
      <c r="O32" s="2" t="str">
        <f>VLOOKUP(N32,'bundle power'!A:G,6,FALSE)</f>
        <v>Mercury Broadband Bundle (Standard)</v>
      </c>
      <c r="P32" s="16">
        <f>VLOOKUP(N32,'bundle power'!A:G,7,FALSE)</f>
        <v>2637.1760899999999</v>
      </c>
      <c r="Q32" s="7">
        <f t="shared" si="25"/>
        <v>3436.1760899999999</v>
      </c>
      <c r="R32" s="33" t="str">
        <f t="shared" si="26"/>
        <v>Wellington-Standard</v>
      </c>
      <c r="S32" s="29" t="str">
        <f>VLOOKUP(R32,'standalone power'!A:C,2,FALSE)</f>
        <v>Powershop (Standard)</v>
      </c>
      <c r="T32" s="31">
        <f>VLOOKUP(R32,'standalone power'!A:C,3,FALSE)</f>
        <v>2237.3136</v>
      </c>
      <c r="U32" s="30" t="str">
        <f>VLOOKUP(D32,'standalone broadband'!A:I,2,FALSE)</f>
        <v>Skinny - Fibre Ultra Unlimited [MAX]</v>
      </c>
      <c r="V32" s="30">
        <f>VLOOKUP(D32,'standalone broadband'!A:I,3,FALSE)</f>
        <v>90</v>
      </c>
      <c r="W32" s="30">
        <f>VLOOKUP(D32,'standalone broadband'!A:I,4,FALSE)</f>
        <v>10</v>
      </c>
      <c r="X32" s="30">
        <f>VLOOKUP(D32,'standalone broadband'!A:I,7,FALSE)</f>
        <v>90</v>
      </c>
      <c r="Y32" s="30">
        <f>VLOOKUP(D32,'standalone broadband'!A:I,8,FALSE)</f>
        <v>1000</v>
      </c>
      <c r="Z32" s="26">
        <f t="shared" si="27"/>
        <v>3237.3136</v>
      </c>
      <c r="AA32" s="26">
        <f t="shared" si="28"/>
        <v>198.86248999999998</v>
      </c>
      <c r="AB32" s="26" t="str">
        <f t="shared" si="14"/>
        <v>Separate</v>
      </c>
      <c r="AD32" s="23" t="str">
        <f t="shared" si="15"/>
        <v>Mercury</v>
      </c>
      <c r="AE32" s="23" t="str">
        <f t="shared" si="16"/>
        <v>Max</v>
      </c>
      <c r="AF32" s="24" t="str">
        <f t="shared" si="17"/>
        <v xml:space="preserve">Unlimited FibreMax </v>
      </c>
      <c r="AG32" s="25">
        <f t="shared" si="18"/>
        <v>3436.1760899999999</v>
      </c>
      <c r="AH32" s="22" t="str">
        <f t="shared" si="19"/>
        <v>Powershop (Standard)</v>
      </c>
      <c r="AI32" s="22" t="str">
        <f t="shared" si="20"/>
        <v>Skinny - Fibre Ultra Unlimited [MAX]</v>
      </c>
      <c r="AJ32" s="25">
        <f t="shared" si="21"/>
        <v>3237.3136</v>
      </c>
      <c r="AK32" s="25">
        <f t="shared" si="22"/>
        <v>198.86248999999998</v>
      </c>
      <c r="AL32" s="22" t="str">
        <f t="shared" si="23"/>
        <v>Separate</v>
      </c>
    </row>
    <row r="33" spans="1:38">
      <c r="A33" s="18" t="s">
        <v>42</v>
      </c>
      <c r="B33" t="s">
        <v>21</v>
      </c>
      <c r="C33" t="s">
        <v>8</v>
      </c>
      <c r="D33" t="s">
        <v>13</v>
      </c>
      <c r="F33" t="str">
        <f t="shared" si="8"/>
        <v>Mercury-4G</v>
      </c>
      <c r="G33" s="1" t="str">
        <f>VLOOKUP(F33,'bundle broadband'!A:L,6,FALSE)</f>
        <v>Wireless broadband 1000 GB</v>
      </c>
      <c r="H33" s="12">
        <f>VLOOKUP(F33,'bundle broadband'!A:L,7,FALSE)</f>
        <v>79</v>
      </c>
      <c r="I33" s="1">
        <f>VLOOKUP(F33,'bundle broadband'!A:L,8,FALSE)</f>
        <v>15</v>
      </c>
      <c r="J33" s="1">
        <f>VLOOKUP(F33,'bundle broadband'!A:L,9,FALSE)</f>
        <v>963</v>
      </c>
      <c r="K33" s="11">
        <f>VLOOKUP(F33,'bundle broadband'!A:L,10,FALSE)</f>
        <v>6</v>
      </c>
      <c r="L33" s="11">
        <f>VLOOKUP(F33,'bundle broadband'!A:L,11,FALSE)</f>
        <v>50</v>
      </c>
      <c r="M33" s="11">
        <f>VLOOKUP(F33,'bundle broadband'!A:L,12,FALSE)</f>
        <v>524</v>
      </c>
      <c r="N33" s="38" t="str">
        <f t="shared" si="24"/>
        <v>Wellington-Standard-Mercury</v>
      </c>
      <c r="O33" s="2" t="str">
        <f>VLOOKUP(N33,'bundle power'!A:G,6,FALSE)</f>
        <v>Mercury Broadband Bundle (Standard)</v>
      </c>
      <c r="P33" s="16">
        <f>VLOOKUP(N33,'bundle power'!A:G,7,FALSE)</f>
        <v>2637.1760899999999</v>
      </c>
      <c r="Q33" s="7">
        <f t="shared" si="25"/>
        <v>3076.1760899999999</v>
      </c>
      <c r="R33" s="33" t="str">
        <f t="shared" si="26"/>
        <v>Wellington-Standard</v>
      </c>
      <c r="S33" s="29" t="str">
        <f>VLOOKUP(R33,'standalone power'!A:C,2,FALSE)</f>
        <v>Powershop (Standard)</v>
      </c>
      <c r="T33" s="31">
        <f>VLOOKUP(R33,'standalone power'!A:C,3,FALSE)</f>
        <v>2237.3136</v>
      </c>
      <c r="U33" s="30" t="str">
        <f>VLOOKUP(D33,'standalone broadband'!A:I,2,FALSE)</f>
        <v>Skinny - Wireless Unlimited</v>
      </c>
      <c r="V33" s="30">
        <f>VLOOKUP(D33,'standalone broadband'!A:I,3,FALSE)</f>
        <v>55</v>
      </c>
      <c r="W33" s="30">
        <f>VLOOKUP(D33,'standalone broadband'!A:I,4,FALSE)</f>
        <v>10</v>
      </c>
      <c r="X33" s="30">
        <f>VLOOKUP(D33,'standalone broadband'!A:I,7,FALSE)</f>
        <v>110</v>
      </c>
      <c r="Y33" s="30">
        <f>VLOOKUP(D33,'standalone broadband'!A:I,8,FALSE)</f>
        <v>560</v>
      </c>
      <c r="Z33" s="26">
        <f t="shared" si="27"/>
        <v>2797.3136</v>
      </c>
      <c r="AA33" s="26">
        <f t="shared" si="28"/>
        <v>278.86248999999998</v>
      </c>
      <c r="AB33" s="26" t="str">
        <f t="shared" si="14"/>
        <v>Separate</v>
      </c>
      <c r="AD33" s="23" t="str">
        <f t="shared" si="15"/>
        <v>Mercury</v>
      </c>
      <c r="AE33" s="23" t="str">
        <f t="shared" si="16"/>
        <v>4G</v>
      </c>
      <c r="AF33" s="24" t="str">
        <f t="shared" si="17"/>
        <v>Wireless broadband 1000 GB</v>
      </c>
      <c r="AG33" s="25">
        <f t="shared" si="18"/>
        <v>3076.1760899999999</v>
      </c>
      <c r="AH33" s="22" t="str">
        <f t="shared" si="19"/>
        <v>Powershop (Standard)</v>
      </c>
      <c r="AI33" s="22" t="str">
        <f t="shared" si="20"/>
        <v>Skinny - Wireless Unlimited</v>
      </c>
      <c r="AJ33" s="25">
        <f t="shared" si="21"/>
        <v>2797.3136</v>
      </c>
      <c r="AK33" s="25">
        <f t="shared" si="22"/>
        <v>278.86248999999998</v>
      </c>
      <c r="AL33" s="22" t="str">
        <f t="shared" si="23"/>
        <v>Separate</v>
      </c>
    </row>
    <row r="34" spans="1:38">
      <c r="A34" s="18" t="s">
        <v>42</v>
      </c>
      <c r="B34" t="s">
        <v>21</v>
      </c>
      <c r="C34" t="s">
        <v>24</v>
      </c>
      <c r="D34" t="s">
        <v>25</v>
      </c>
      <c r="F34" t="str">
        <f t="shared" si="8"/>
        <v>Slingshot-ADSL</v>
      </c>
      <c r="G34" s="1" t="str">
        <f>VLOOKUP(F34,'bundle broadband'!A:L,6,FALSE)</f>
        <v>Standard Broadband Unlimited [ADSL]</v>
      </c>
      <c r="H34" s="12">
        <f>VLOOKUP(F34,'bundle broadband'!A:L,7,FALSE)</f>
        <v>74.95</v>
      </c>
      <c r="I34" s="1">
        <f>VLOOKUP(F34,'bundle broadband'!A:L,8,FALSE)</f>
        <v>75</v>
      </c>
      <c r="J34" s="1">
        <f>VLOOKUP(F34,'bundle broadband'!A:L,9,FALSE)</f>
        <v>974.40000000000009</v>
      </c>
      <c r="K34" s="11">
        <f>VLOOKUP(F34,'bundle broadband'!A:L,10,FALSE)</f>
        <v>0</v>
      </c>
      <c r="L34" s="11">
        <f>VLOOKUP(F34,'bundle broadband'!A:L,11,FALSE)</f>
        <v>490</v>
      </c>
      <c r="M34" s="11">
        <f>VLOOKUP(F34,'bundle broadband'!A:L,12,FALSE)</f>
        <v>490</v>
      </c>
      <c r="N34" s="38" t="str">
        <f t="shared" si="24"/>
        <v>Wellington-Standard-Slingshot</v>
      </c>
      <c r="O34" s="2" t="str">
        <f>VLOOKUP(N34,'bundle power'!A:G,6,FALSE)</f>
        <v>Slingshot (Standard)</v>
      </c>
      <c r="P34" s="16">
        <f>VLOOKUP(N34,'bundle power'!A:G,7,FALSE)</f>
        <v>3291.89041</v>
      </c>
      <c r="Q34" s="7">
        <f t="shared" si="25"/>
        <v>3776.2904099999996</v>
      </c>
      <c r="R34" s="33" t="str">
        <f t="shared" si="26"/>
        <v>Wellington-Standard</v>
      </c>
      <c r="S34" s="29" t="str">
        <f>VLOOKUP(R34,'standalone power'!A:C,2,FALSE)</f>
        <v>Powershop (Standard)</v>
      </c>
      <c r="T34" s="31">
        <f>VLOOKUP(R34,'standalone power'!A:C,3,FALSE)</f>
        <v>2237.3136</v>
      </c>
      <c r="U34" s="30" t="str">
        <f>VLOOKUP(D34,'standalone broadband'!A:I,2,FALSE)</f>
        <v>Skinny - ADSL Unlimited</v>
      </c>
      <c r="V34" s="30">
        <f>VLOOKUP(D34,'standalone broadband'!A:I,3,FALSE)</f>
        <v>75</v>
      </c>
      <c r="W34" s="30">
        <f>VLOOKUP(D34,'standalone broadband'!A:I,4,FALSE)</f>
        <v>10</v>
      </c>
      <c r="X34" s="30">
        <f>VLOOKUP(D34,'standalone broadband'!A:I,7,FALSE)</f>
        <v>75</v>
      </c>
      <c r="Y34" s="30">
        <f>VLOOKUP(D34,'standalone broadband'!A:I,8,FALSE)</f>
        <v>835</v>
      </c>
      <c r="Z34" s="26">
        <f t="shared" si="27"/>
        <v>3072.3136</v>
      </c>
      <c r="AA34" s="26">
        <f t="shared" si="28"/>
        <v>703.97680999999966</v>
      </c>
      <c r="AB34" s="26" t="str">
        <f t="shared" si="14"/>
        <v>Separate</v>
      </c>
      <c r="AD34" s="23" t="str">
        <f t="shared" si="15"/>
        <v>Slingshot</v>
      </c>
      <c r="AE34" s="23" t="str">
        <f t="shared" si="16"/>
        <v>ADSL</v>
      </c>
      <c r="AF34" s="24" t="str">
        <f t="shared" si="17"/>
        <v>Standard Broadband Unlimited [ADSL]</v>
      </c>
      <c r="AG34" s="25">
        <f t="shared" si="18"/>
        <v>3776.2904099999996</v>
      </c>
      <c r="AH34" s="22" t="str">
        <f t="shared" si="19"/>
        <v>Powershop (Standard)</v>
      </c>
      <c r="AI34" s="22" t="str">
        <f t="shared" si="20"/>
        <v>Skinny - ADSL Unlimited</v>
      </c>
      <c r="AJ34" s="25">
        <f t="shared" si="21"/>
        <v>3072.3136</v>
      </c>
      <c r="AK34" s="25">
        <f t="shared" si="22"/>
        <v>703.97680999999966</v>
      </c>
      <c r="AL34" s="22" t="str">
        <f t="shared" si="23"/>
        <v>Separate</v>
      </c>
    </row>
    <row r="35" spans="1:38">
      <c r="A35" s="18" t="s">
        <v>42</v>
      </c>
      <c r="B35" t="s">
        <v>21</v>
      </c>
      <c r="C35" t="s">
        <v>24</v>
      </c>
      <c r="D35" t="s">
        <v>9</v>
      </c>
      <c r="F35" t="str">
        <f t="shared" si="8"/>
        <v>Slingshot-UFB</v>
      </c>
      <c r="G35" s="1" t="str">
        <f>VLOOKUP(F35,'bundle broadband'!A:L,6,FALSE)</f>
        <v>Fibre broadband Unlimited [UFB]</v>
      </c>
      <c r="H35" s="12">
        <f>VLOOKUP(F35,'bundle broadband'!A:L,7,FALSE)</f>
        <v>77</v>
      </c>
      <c r="I35" s="1">
        <f>VLOOKUP(F35,'bundle broadband'!A:L,8,FALSE)</f>
        <v>75</v>
      </c>
      <c r="J35" s="1">
        <f>VLOOKUP(F35,'bundle broadband'!A:L,9,FALSE)</f>
        <v>999</v>
      </c>
      <c r="K35" s="11">
        <f>VLOOKUP(F35,'bundle broadband'!A:L,10,FALSE)</f>
        <v>0</v>
      </c>
      <c r="L35" s="11">
        <f>VLOOKUP(F35,'bundle broadband'!A:L,11,FALSE)</f>
        <v>490</v>
      </c>
      <c r="M35" s="11">
        <f>VLOOKUP(F35,'bundle broadband'!A:L,12,FALSE)</f>
        <v>490</v>
      </c>
      <c r="N35" s="38" t="str">
        <f t="shared" si="24"/>
        <v>Wellington-Standard-Slingshot</v>
      </c>
      <c r="O35" s="2" t="str">
        <f>VLOOKUP(N35,'bundle power'!A:G,6,FALSE)</f>
        <v>Slingshot (Standard)</v>
      </c>
      <c r="P35" s="16">
        <f>VLOOKUP(N35,'bundle power'!A:G,7,FALSE)</f>
        <v>3291.89041</v>
      </c>
      <c r="Q35" s="7">
        <f t="shared" si="25"/>
        <v>3800.89041</v>
      </c>
      <c r="R35" s="33" t="str">
        <f t="shared" si="26"/>
        <v>Wellington-Standard</v>
      </c>
      <c r="S35" s="29" t="str">
        <f>VLOOKUP(R35,'standalone power'!A:C,2,FALSE)</f>
        <v>Powershop (Standard)</v>
      </c>
      <c r="T35" s="31">
        <f>VLOOKUP(R35,'standalone power'!A:C,3,FALSE)</f>
        <v>2237.3136</v>
      </c>
      <c r="U35" s="30" t="str">
        <f>VLOOKUP(D35,'standalone broadband'!A:I,2,FALSE)</f>
        <v>Skinny - Fibre Unlimited [UFB]</v>
      </c>
      <c r="V35" s="30">
        <f>VLOOKUP(D35,'standalone broadband'!A:I,3,FALSE)</f>
        <v>75</v>
      </c>
      <c r="W35" s="30">
        <f>VLOOKUP(D35,'standalone broadband'!A:I,4,FALSE)</f>
        <v>10</v>
      </c>
      <c r="X35" s="30">
        <f>VLOOKUP(D35,'standalone broadband'!A:I,7,FALSE)</f>
        <v>75</v>
      </c>
      <c r="Y35" s="30">
        <f>VLOOKUP(D35,'standalone broadband'!A:I,8,FALSE)</f>
        <v>835</v>
      </c>
      <c r="Z35" s="26">
        <f t="shared" si="27"/>
        <v>3072.3136</v>
      </c>
      <c r="AA35" s="26">
        <f t="shared" si="28"/>
        <v>728.57681000000002</v>
      </c>
      <c r="AB35" s="26" t="str">
        <f t="shared" si="14"/>
        <v>Separate</v>
      </c>
      <c r="AD35" s="23" t="str">
        <f t="shared" si="15"/>
        <v>Slingshot</v>
      </c>
      <c r="AE35" s="23" t="str">
        <f t="shared" si="16"/>
        <v>UFB</v>
      </c>
      <c r="AF35" s="24" t="str">
        <f t="shared" si="17"/>
        <v>Fibre broadband Unlimited [UFB]</v>
      </c>
      <c r="AG35" s="25">
        <f t="shared" si="18"/>
        <v>3800.89041</v>
      </c>
      <c r="AH35" s="22" t="str">
        <f t="shared" si="19"/>
        <v>Powershop (Standard)</v>
      </c>
      <c r="AI35" s="22" t="str">
        <f t="shared" si="20"/>
        <v>Skinny - Fibre Unlimited [UFB]</v>
      </c>
      <c r="AJ35" s="25">
        <f t="shared" si="21"/>
        <v>3072.3136</v>
      </c>
      <c r="AK35" s="25">
        <f t="shared" si="22"/>
        <v>728.57681000000002</v>
      </c>
      <c r="AL35" s="22" t="str">
        <f t="shared" si="23"/>
        <v>Separate</v>
      </c>
    </row>
    <row r="36" spans="1:38">
      <c r="A36" s="18" t="s">
        <v>42</v>
      </c>
      <c r="B36" t="s">
        <v>21</v>
      </c>
      <c r="C36" t="s">
        <v>24</v>
      </c>
      <c r="D36" t="s">
        <v>10</v>
      </c>
      <c r="F36" t="str">
        <f t="shared" si="8"/>
        <v>Slingshot-Max</v>
      </c>
      <c r="G36" s="1" t="str">
        <f>VLOOKUP(F36,'bundle broadband'!A:L,6,FALSE)</f>
        <v>Fibre broadband Unlimited Gigantic [MAX]</v>
      </c>
      <c r="H36" s="12">
        <f>VLOOKUP(F36,'bundle broadband'!A:L,7,FALSE)</f>
        <v>89.95</v>
      </c>
      <c r="I36" s="1">
        <f>VLOOKUP(F36,'bundle broadband'!A:L,8,FALSE)</f>
        <v>75</v>
      </c>
      <c r="J36" s="1">
        <f>VLOOKUP(F36,'bundle broadband'!A:L,9,FALSE)</f>
        <v>1154.4000000000001</v>
      </c>
      <c r="K36" s="11">
        <f>VLOOKUP(F36,'bundle broadband'!A:L,10,FALSE)</f>
        <v>0</v>
      </c>
      <c r="L36" s="11">
        <f>VLOOKUP(F36,'bundle broadband'!A:L,11,FALSE)</f>
        <v>490</v>
      </c>
      <c r="M36" s="11">
        <f>VLOOKUP(F36,'bundle broadband'!A:L,12,FALSE)</f>
        <v>490</v>
      </c>
      <c r="N36" s="38" t="str">
        <f t="shared" si="24"/>
        <v>Wellington-Standard-Slingshot</v>
      </c>
      <c r="O36" s="2" t="str">
        <f>VLOOKUP(N36,'bundle power'!A:G,6,FALSE)</f>
        <v>Slingshot (Standard)</v>
      </c>
      <c r="P36" s="16">
        <f>VLOOKUP(N36,'bundle power'!A:G,7,FALSE)</f>
        <v>3291.89041</v>
      </c>
      <c r="Q36" s="7">
        <f t="shared" si="25"/>
        <v>3956.2904099999996</v>
      </c>
      <c r="R36" s="33" t="str">
        <f t="shared" si="26"/>
        <v>Wellington-Standard</v>
      </c>
      <c r="S36" s="29" t="str">
        <f>VLOOKUP(R36,'standalone power'!A:C,2,FALSE)</f>
        <v>Powershop (Standard)</v>
      </c>
      <c r="T36" s="31">
        <f>VLOOKUP(R36,'standalone power'!A:C,3,FALSE)</f>
        <v>2237.3136</v>
      </c>
      <c r="U36" s="30" t="str">
        <f>VLOOKUP(D36,'standalone broadband'!A:I,2,FALSE)</f>
        <v>Skinny - Fibre Ultra Unlimited [MAX]</v>
      </c>
      <c r="V36" s="30">
        <f>VLOOKUP(D36,'standalone broadband'!A:I,3,FALSE)</f>
        <v>90</v>
      </c>
      <c r="W36" s="30">
        <f>VLOOKUP(D36,'standalone broadband'!A:I,4,FALSE)</f>
        <v>10</v>
      </c>
      <c r="X36" s="30">
        <f>VLOOKUP(D36,'standalone broadband'!A:I,7,FALSE)</f>
        <v>90</v>
      </c>
      <c r="Y36" s="30">
        <f>VLOOKUP(D36,'standalone broadband'!A:I,8,FALSE)</f>
        <v>1000</v>
      </c>
      <c r="Z36" s="26">
        <f t="shared" si="27"/>
        <v>3237.3136</v>
      </c>
      <c r="AA36" s="26">
        <f t="shared" si="28"/>
        <v>718.97680999999966</v>
      </c>
      <c r="AB36" s="26" t="str">
        <f t="shared" si="14"/>
        <v>Separate</v>
      </c>
      <c r="AD36" s="23" t="str">
        <f t="shared" si="15"/>
        <v>Slingshot</v>
      </c>
      <c r="AE36" s="23" t="str">
        <f t="shared" si="16"/>
        <v>Max</v>
      </c>
      <c r="AF36" s="24" t="str">
        <f t="shared" si="17"/>
        <v>Fibre broadband Unlimited Gigantic [MAX]</v>
      </c>
      <c r="AG36" s="25">
        <f t="shared" si="18"/>
        <v>3956.2904099999996</v>
      </c>
      <c r="AH36" s="22" t="str">
        <f t="shared" si="19"/>
        <v>Powershop (Standard)</v>
      </c>
      <c r="AI36" s="22" t="str">
        <f t="shared" si="20"/>
        <v>Skinny - Fibre Ultra Unlimited [MAX]</v>
      </c>
      <c r="AJ36" s="25">
        <f t="shared" si="21"/>
        <v>3237.3136</v>
      </c>
      <c r="AK36" s="25">
        <f t="shared" si="22"/>
        <v>718.97680999999966</v>
      </c>
      <c r="AL36" s="22" t="str">
        <f t="shared" si="23"/>
        <v>Separate</v>
      </c>
    </row>
    <row r="37" spans="1:38">
      <c r="A37" s="18" t="s">
        <v>42</v>
      </c>
      <c r="B37" t="s">
        <v>21</v>
      </c>
      <c r="C37" t="s">
        <v>32</v>
      </c>
      <c r="D37" t="s">
        <v>13</v>
      </c>
      <c r="F37" t="str">
        <f t="shared" si="8"/>
        <v>Contact-4G</v>
      </c>
      <c r="G37" s="1" t="str">
        <f>VLOOKUP(F37,'bundle broadband'!A:L,6,FALSE)</f>
        <v xml:space="preserve">4G 300GB </v>
      </c>
      <c r="H37" s="12">
        <f>VLOOKUP(F37,'bundle broadband'!A:L,7,FALSE)</f>
        <v>55</v>
      </c>
      <c r="I37" s="1">
        <f>VLOOKUP(F37,'bundle broadband'!A:L,8,FALSE)</f>
        <v>15</v>
      </c>
      <c r="J37" s="1">
        <f>VLOOKUP(F37,'bundle broadband'!A:L,9,FALSE)</f>
        <v>675</v>
      </c>
      <c r="K37" s="11">
        <f>VLOOKUP(F37,'bundle broadband'!A:L,10,FALSE)</f>
        <v>0</v>
      </c>
      <c r="L37" s="11">
        <f>VLOOKUP(F37,'bundle broadband'!A:L,11,FALSE)</f>
        <v>0</v>
      </c>
      <c r="M37" s="11">
        <f>VLOOKUP(F37,'bundle broadband'!A:L,12,FALSE)</f>
        <v>0</v>
      </c>
      <c r="N37" s="38" t="str">
        <f t="shared" si="24"/>
        <v>Wellington-Standard-Contact</v>
      </c>
      <c r="O37" s="2" t="str">
        <f>VLOOKUP(N37,'bundle power'!A:G,6,FALSE)</f>
        <v>Contact Broadband Bundle (Standard)</v>
      </c>
      <c r="P37" s="16">
        <f>VLOOKUP(N37,'bundle power'!A:G,7,FALSE)</f>
        <v>2343.1038399999998</v>
      </c>
      <c r="Q37" s="7">
        <f t="shared" si="25"/>
        <v>3018.1038399999998</v>
      </c>
      <c r="R37" s="33" t="str">
        <f t="shared" si="26"/>
        <v>Wellington-Standard</v>
      </c>
      <c r="S37" s="29" t="str">
        <f>VLOOKUP(R37,'standalone power'!A:C,2,FALSE)</f>
        <v>Powershop (Standard)</v>
      </c>
      <c r="T37" s="31">
        <f>VLOOKUP(R37,'standalone power'!A:C,3,FALSE)</f>
        <v>2237.3136</v>
      </c>
      <c r="U37" s="30" t="str">
        <f>VLOOKUP(D37,'standalone broadband'!A:I,2,FALSE)</f>
        <v>Skinny - Wireless Unlimited</v>
      </c>
      <c r="V37" s="30">
        <f>VLOOKUP(D37,'standalone broadband'!A:I,3,FALSE)</f>
        <v>55</v>
      </c>
      <c r="W37" s="30">
        <f>VLOOKUP(D37,'standalone broadband'!A:I,4,FALSE)</f>
        <v>10</v>
      </c>
      <c r="X37" s="30">
        <f>VLOOKUP(D37,'standalone broadband'!A:I,7,FALSE)</f>
        <v>110</v>
      </c>
      <c r="Y37" s="30">
        <f>VLOOKUP(D37,'standalone broadband'!A:I,8,FALSE)</f>
        <v>560</v>
      </c>
      <c r="Z37" s="26">
        <f t="shared" si="27"/>
        <v>2797.3136</v>
      </c>
      <c r="AA37" s="26">
        <f t="shared" si="28"/>
        <v>220.79023999999981</v>
      </c>
      <c r="AB37" s="26" t="str">
        <f t="shared" si="14"/>
        <v>Separate</v>
      </c>
      <c r="AD37" s="23" t="str">
        <f t="shared" si="15"/>
        <v>Contact</v>
      </c>
      <c r="AE37" s="23" t="str">
        <f t="shared" si="16"/>
        <v>4G</v>
      </c>
      <c r="AF37" s="24" t="str">
        <f t="shared" si="17"/>
        <v xml:space="preserve">4G 300GB </v>
      </c>
      <c r="AG37" s="25">
        <f t="shared" si="18"/>
        <v>3018.1038399999998</v>
      </c>
      <c r="AH37" s="22" t="str">
        <f t="shared" si="19"/>
        <v>Powershop (Standard)</v>
      </c>
      <c r="AI37" s="22" t="str">
        <f t="shared" si="20"/>
        <v>Skinny - Wireless Unlimited</v>
      </c>
      <c r="AJ37" s="25">
        <f t="shared" si="21"/>
        <v>2797.3136</v>
      </c>
      <c r="AK37" s="25">
        <f t="shared" si="22"/>
        <v>220.79023999999981</v>
      </c>
      <c r="AL37" s="22" t="str">
        <f t="shared" si="23"/>
        <v>Separate</v>
      </c>
    </row>
    <row r="38" spans="1:38">
      <c r="A38" s="18" t="s">
        <v>42</v>
      </c>
      <c r="B38" t="s">
        <v>21</v>
      </c>
      <c r="C38" t="s">
        <v>32</v>
      </c>
      <c r="D38" t="s">
        <v>9</v>
      </c>
      <c r="F38" t="str">
        <f t="shared" si="8"/>
        <v>Contact-UFB</v>
      </c>
      <c r="G38" s="1" t="str">
        <f>VLOOKUP(F38,'bundle broadband'!A:L,6,FALSE)</f>
        <v xml:space="preserve">Fast Fibre </v>
      </c>
      <c r="H38" s="12">
        <f>VLOOKUP(F38,'bundle broadband'!A:L,7,FALSE)</f>
        <v>70</v>
      </c>
      <c r="I38" s="1">
        <f>VLOOKUP(F38,'bundle broadband'!A:L,8,FALSE)</f>
        <v>15</v>
      </c>
      <c r="J38" s="1">
        <f>VLOOKUP(F38,'bundle broadband'!A:L,9,FALSE)</f>
        <v>855</v>
      </c>
      <c r="K38" s="11">
        <f>VLOOKUP(F38,'bundle broadband'!A:L,10,FALSE)</f>
        <v>0</v>
      </c>
      <c r="L38" s="11">
        <f>VLOOKUP(F38,'bundle broadband'!A:L,11,FALSE)</f>
        <v>0</v>
      </c>
      <c r="M38" s="11">
        <f>VLOOKUP(F38,'bundle broadband'!A:L,12,FALSE)</f>
        <v>0</v>
      </c>
      <c r="N38" s="38" t="str">
        <f t="shared" si="24"/>
        <v>Wellington-Standard-Contact</v>
      </c>
      <c r="O38" s="2" t="str">
        <f>VLOOKUP(N38,'bundle power'!A:G,6,FALSE)</f>
        <v>Contact Broadband Bundle (Standard)</v>
      </c>
      <c r="P38" s="16">
        <f>VLOOKUP(N38,'bundle power'!A:G,7,FALSE)</f>
        <v>2343.1038399999998</v>
      </c>
      <c r="Q38" s="7">
        <f t="shared" si="25"/>
        <v>3198.1038399999998</v>
      </c>
      <c r="R38" s="33" t="str">
        <f t="shared" si="26"/>
        <v>Wellington-Standard</v>
      </c>
      <c r="S38" s="29" t="str">
        <f>VLOOKUP(R38,'standalone power'!A:C,2,FALSE)</f>
        <v>Powershop (Standard)</v>
      </c>
      <c r="T38" s="31">
        <f>VLOOKUP(R38,'standalone power'!A:C,3,FALSE)</f>
        <v>2237.3136</v>
      </c>
      <c r="U38" s="30" t="str">
        <f>VLOOKUP(D38,'standalone broadband'!A:I,2,FALSE)</f>
        <v>Skinny - Fibre Unlimited [UFB]</v>
      </c>
      <c r="V38" s="30">
        <f>VLOOKUP(D38,'standalone broadband'!A:I,3,FALSE)</f>
        <v>75</v>
      </c>
      <c r="W38" s="30">
        <f>VLOOKUP(D38,'standalone broadband'!A:I,4,FALSE)</f>
        <v>10</v>
      </c>
      <c r="X38" s="30">
        <f>VLOOKUP(D38,'standalone broadband'!A:I,7,FALSE)</f>
        <v>75</v>
      </c>
      <c r="Y38" s="30">
        <f>VLOOKUP(D38,'standalone broadband'!A:I,8,FALSE)</f>
        <v>835</v>
      </c>
      <c r="Z38" s="26">
        <f t="shared" si="27"/>
        <v>3072.3136</v>
      </c>
      <c r="AA38" s="26">
        <f t="shared" si="28"/>
        <v>125.79023999999981</v>
      </c>
      <c r="AB38" s="26" t="str">
        <f t="shared" si="14"/>
        <v>Separate</v>
      </c>
      <c r="AD38" s="23" t="str">
        <f t="shared" si="15"/>
        <v>Contact</v>
      </c>
      <c r="AE38" s="23" t="str">
        <f t="shared" si="16"/>
        <v>UFB</v>
      </c>
      <c r="AF38" s="24" t="str">
        <f t="shared" si="17"/>
        <v xml:space="preserve">Fast Fibre </v>
      </c>
      <c r="AG38" s="25">
        <f t="shared" si="18"/>
        <v>3198.1038399999998</v>
      </c>
      <c r="AH38" s="22" t="str">
        <f t="shared" si="19"/>
        <v>Powershop (Standard)</v>
      </c>
      <c r="AI38" s="22" t="str">
        <f t="shared" si="20"/>
        <v>Skinny - Fibre Unlimited [UFB]</v>
      </c>
      <c r="AJ38" s="25">
        <f t="shared" si="21"/>
        <v>3072.3136</v>
      </c>
      <c r="AK38" s="25">
        <f t="shared" si="22"/>
        <v>125.79023999999981</v>
      </c>
      <c r="AL38" s="22" t="str">
        <f t="shared" si="23"/>
        <v>Separate</v>
      </c>
    </row>
    <row r="39" spans="1:38">
      <c r="A39" s="18" t="s">
        <v>42</v>
      </c>
      <c r="B39" t="s">
        <v>21</v>
      </c>
      <c r="C39" t="s">
        <v>57</v>
      </c>
      <c r="D39" t="s">
        <v>9</v>
      </c>
      <c r="E39" s="34" t="s">
        <v>87</v>
      </c>
      <c r="F39" t="str">
        <f t="shared" si="8"/>
        <v>Electric Kiwi-UFB-Kiwi</v>
      </c>
      <c r="G39" s="1" t="str">
        <f>VLOOKUP(F39,'bundle broadband'!A:L,6,FALSE)</f>
        <v xml:space="preserve">Sweet Fibre </v>
      </c>
      <c r="H39" s="12">
        <f>VLOOKUP(F39,'bundle broadband'!A:L,7,FALSE)</f>
        <v>79.5</v>
      </c>
      <c r="I39" s="1">
        <f>VLOOKUP(F39,'bundle broadband'!A:L,8,FALSE)</f>
        <v>0</v>
      </c>
      <c r="J39" s="1">
        <f>VLOOKUP(F39,'bundle broadband'!A:L,9,FALSE)</f>
        <v>954</v>
      </c>
      <c r="K39" s="11">
        <f>VLOOKUP(F39,'bundle broadband'!A:L,10,FALSE)</f>
        <v>1</v>
      </c>
      <c r="L39" s="11">
        <f>VLOOKUP(F39,'bundle broadband'!A:L,11,FALSE)</f>
        <v>0</v>
      </c>
      <c r="M39" s="11">
        <f>VLOOKUP(F39,'bundle broadband'!A:L,12,FALSE)</f>
        <v>79.5</v>
      </c>
      <c r="N39" s="38" t="str">
        <f t="shared" si="24"/>
        <v>Wellington-Standard-Electric Kiwi-Kiwi</v>
      </c>
      <c r="O39" s="2" t="str">
        <f>VLOOKUP(N39,'bundle power'!A:G,6,FALSE)</f>
        <v>Electric Kiwi - Kiwi (Standard)</v>
      </c>
      <c r="P39" s="16">
        <f>VLOOKUP(N39,'bundle power'!A:G,7,FALSE)</f>
        <v>3427.8654900000001</v>
      </c>
      <c r="Q39" s="7">
        <f t="shared" si="25"/>
        <v>4302.3654900000001</v>
      </c>
      <c r="R39" s="33" t="str">
        <f t="shared" si="26"/>
        <v>Wellington-Standard</v>
      </c>
      <c r="S39" s="29" t="str">
        <f>VLOOKUP(R39,'standalone power'!A:C,2,FALSE)</f>
        <v>Powershop (Standard)</v>
      </c>
      <c r="T39" s="31">
        <f>VLOOKUP(R39,'standalone power'!A:C,3,FALSE)</f>
        <v>2237.3136</v>
      </c>
      <c r="U39" s="30" t="str">
        <f>VLOOKUP(D39,'standalone broadband'!A:I,2,FALSE)</f>
        <v>Skinny - Fibre Unlimited [UFB]</v>
      </c>
      <c r="V39" s="30">
        <f>VLOOKUP(D39,'standalone broadband'!A:I,3,FALSE)</f>
        <v>75</v>
      </c>
      <c r="W39" s="30">
        <f>VLOOKUP(D39,'standalone broadband'!A:I,4,FALSE)</f>
        <v>10</v>
      </c>
      <c r="X39" s="30">
        <f>VLOOKUP(D39,'standalone broadband'!A:I,7,FALSE)</f>
        <v>75</v>
      </c>
      <c r="Y39" s="30">
        <f>VLOOKUP(D39,'standalone broadband'!A:I,8,FALSE)</f>
        <v>835</v>
      </c>
      <c r="Z39" s="26">
        <f t="shared" si="27"/>
        <v>3072.3136</v>
      </c>
      <c r="AA39" s="26">
        <f t="shared" si="28"/>
        <v>1230.0518900000002</v>
      </c>
      <c r="AB39" s="26" t="str">
        <f t="shared" si="14"/>
        <v>Separate</v>
      </c>
      <c r="AD39" s="23" t="str">
        <f t="shared" si="15"/>
        <v>Electric Kiwi</v>
      </c>
      <c r="AE39" s="23" t="str">
        <f t="shared" si="16"/>
        <v>UFB</v>
      </c>
      <c r="AF39" s="24" t="str">
        <f t="shared" si="17"/>
        <v xml:space="preserve">Sweet Fibre </v>
      </c>
      <c r="AG39" s="25">
        <f t="shared" si="18"/>
        <v>4302.3654900000001</v>
      </c>
      <c r="AH39" s="22" t="str">
        <f t="shared" si="19"/>
        <v>Powershop (Standard)</v>
      </c>
      <c r="AI39" s="22" t="str">
        <f t="shared" si="20"/>
        <v>Skinny - Fibre Unlimited [UFB]</v>
      </c>
      <c r="AJ39" s="25">
        <f t="shared" si="21"/>
        <v>3072.3136</v>
      </c>
      <c r="AK39" s="25">
        <f t="shared" si="22"/>
        <v>1230.0518900000002</v>
      </c>
      <c r="AL39" s="22" t="str">
        <f t="shared" si="23"/>
        <v>Separate</v>
      </c>
    </row>
    <row r="40" spans="1:38">
      <c r="A40" s="18" t="s">
        <v>42</v>
      </c>
      <c r="B40" t="s">
        <v>21</v>
      </c>
      <c r="C40" t="s">
        <v>57</v>
      </c>
      <c r="D40" t="s">
        <v>9</v>
      </c>
      <c r="E40" s="34" t="s">
        <v>88</v>
      </c>
      <c r="F40" t="str">
        <f t="shared" si="8"/>
        <v>Electric Kiwi-UFB-MoveMaster</v>
      </c>
      <c r="G40" s="1" t="str">
        <f>VLOOKUP(F40,'bundle broadband'!A:L,6,FALSE)</f>
        <v xml:space="preserve">Sweet Fibre </v>
      </c>
      <c r="H40" s="12">
        <f>VLOOKUP(F40,'bundle broadband'!A:L,7,FALSE)</f>
        <v>79.5</v>
      </c>
      <c r="I40" s="1">
        <f>VLOOKUP(F40,'bundle broadband'!A:L,8,FALSE)</f>
        <v>0</v>
      </c>
      <c r="J40" s="1">
        <f>VLOOKUP(F40,'bundle broadband'!A:L,9,FALSE)</f>
        <v>954</v>
      </c>
      <c r="K40" s="11">
        <f>VLOOKUP(F40,'bundle broadband'!A:L,10,FALSE)</f>
        <v>1</v>
      </c>
      <c r="L40" s="11">
        <f>VLOOKUP(F40,'bundle broadband'!A:L,11,FALSE)</f>
        <v>0</v>
      </c>
      <c r="M40" s="11">
        <f>VLOOKUP(F40,'bundle broadband'!A:L,12,FALSE)</f>
        <v>79.5</v>
      </c>
      <c r="N40" s="38" t="str">
        <f t="shared" si="24"/>
        <v>Wellington-Standard-Electric Kiwi-MoveMaster</v>
      </c>
      <c r="O40" s="2" t="str">
        <f>VLOOKUP(N40,'bundle power'!A:G,6,FALSE)</f>
        <v>Electric Kiwi - MoveMaster (Standard)</v>
      </c>
      <c r="P40" s="16">
        <f>VLOOKUP(N40,'bundle power'!A:G,7,FALSE)</f>
        <v>2945.7470800000001</v>
      </c>
      <c r="Q40" s="7">
        <f t="shared" si="25"/>
        <v>3820.2470800000001</v>
      </c>
      <c r="R40" s="33" t="str">
        <f t="shared" si="26"/>
        <v>Wellington-Standard</v>
      </c>
      <c r="S40" s="29" t="str">
        <f>VLOOKUP(R40,'standalone power'!A:C,2,FALSE)</f>
        <v>Powershop (Standard)</v>
      </c>
      <c r="T40" s="31">
        <f>VLOOKUP(R40,'standalone power'!A:C,3,FALSE)</f>
        <v>2237.3136</v>
      </c>
      <c r="U40" s="30" t="str">
        <f>VLOOKUP(D40,'standalone broadband'!A:I,2,FALSE)</f>
        <v>Skinny - Fibre Unlimited [UFB]</v>
      </c>
      <c r="V40" s="30">
        <f>VLOOKUP(D40,'standalone broadband'!A:I,3,FALSE)</f>
        <v>75</v>
      </c>
      <c r="W40" s="30">
        <f>VLOOKUP(D40,'standalone broadband'!A:I,4,FALSE)</f>
        <v>10</v>
      </c>
      <c r="X40" s="30">
        <f>VLOOKUP(D40,'standalone broadband'!A:I,7,FALSE)</f>
        <v>75</v>
      </c>
      <c r="Y40" s="30">
        <f>VLOOKUP(D40,'standalone broadband'!A:I,8,FALSE)</f>
        <v>835</v>
      </c>
      <c r="Z40" s="26">
        <f t="shared" si="27"/>
        <v>3072.3136</v>
      </c>
      <c r="AA40" s="26">
        <f t="shared" si="28"/>
        <v>747.93348000000015</v>
      </c>
      <c r="AB40" s="26" t="str">
        <f t="shared" si="14"/>
        <v>Separate</v>
      </c>
      <c r="AD40" s="23" t="str">
        <f t="shared" si="15"/>
        <v>Electric Kiwi</v>
      </c>
      <c r="AE40" s="23" t="str">
        <f t="shared" si="16"/>
        <v>UFB</v>
      </c>
      <c r="AF40" s="24" t="str">
        <f t="shared" si="17"/>
        <v xml:space="preserve">Sweet Fibre </v>
      </c>
      <c r="AG40" s="25">
        <f t="shared" si="18"/>
        <v>3820.2470800000001</v>
      </c>
      <c r="AH40" s="22" t="str">
        <f t="shared" si="19"/>
        <v>Powershop (Standard)</v>
      </c>
      <c r="AI40" s="22" t="str">
        <f t="shared" si="20"/>
        <v>Skinny - Fibre Unlimited [UFB]</v>
      </c>
      <c r="AJ40" s="25">
        <f t="shared" si="21"/>
        <v>3072.3136</v>
      </c>
      <c r="AK40" s="25">
        <f t="shared" si="22"/>
        <v>747.93348000000015</v>
      </c>
      <c r="AL40" s="22" t="str">
        <f t="shared" si="23"/>
        <v>Separate</v>
      </c>
    </row>
    <row r="41" spans="1:38">
      <c r="A41" s="18" t="s">
        <v>42</v>
      </c>
      <c r="B41" t="s">
        <v>21</v>
      </c>
      <c r="C41" t="s">
        <v>57</v>
      </c>
      <c r="D41" t="s">
        <v>9</v>
      </c>
      <c r="E41" s="34" t="s">
        <v>84</v>
      </c>
      <c r="F41" t="str">
        <f t="shared" si="8"/>
        <v>Electric Kiwi-UFB-Prepaid</v>
      </c>
      <c r="G41" s="1" t="str">
        <f>VLOOKUP(F41,'bundle broadband'!A:L,6,FALSE)</f>
        <v xml:space="preserve">Sweet Fibre </v>
      </c>
      <c r="H41" s="12">
        <f>VLOOKUP(F41,'bundle broadband'!A:L,7,FALSE)</f>
        <v>79.5</v>
      </c>
      <c r="I41" s="1">
        <f>VLOOKUP(F41,'bundle broadband'!A:L,8,FALSE)</f>
        <v>0</v>
      </c>
      <c r="J41" s="1">
        <f>VLOOKUP(F41,'bundle broadband'!A:L,9,FALSE)</f>
        <v>954</v>
      </c>
      <c r="K41" s="11">
        <f>VLOOKUP(F41,'bundle broadband'!A:L,10,FALSE)</f>
        <v>0</v>
      </c>
      <c r="L41" s="11">
        <f>VLOOKUP(F41,'bundle broadband'!A:L,11,FALSE)</f>
        <v>0</v>
      </c>
      <c r="M41" s="11">
        <f>VLOOKUP(F41,'bundle broadband'!A:L,12,FALSE)</f>
        <v>0</v>
      </c>
      <c r="N41" s="38" t="str">
        <f t="shared" si="24"/>
        <v>Wellington-Standard-Electric Kiwi-Prepaid</v>
      </c>
      <c r="O41" s="2" t="str">
        <f>VLOOKUP(N41,'bundle power'!A:G,6,FALSE)</f>
        <v>Electric Kiwi - Prepay 300 (Standard)</v>
      </c>
      <c r="P41" s="16">
        <f>VLOOKUP(N41,'bundle power'!A:G,7,FALSE)</f>
        <v>2388.20201</v>
      </c>
      <c r="Q41" s="7">
        <f t="shared" si="25"/>
        <v>3342.20201</v>
      </c>
      <c r="R41" s="33" t="str">
        <f t="shared" si="26"/>
        <v>Wellington-Standard</v>
      </c>
      <c r="S41" s="29" t="str">
        <f>VLOOKUP(R41,'standalone power'!A:C,2,FALSE)</f>
        <v>Powershop (Standard)</v>
      </c>
      <c r="T41" s="31">
        <f>VLOOKUP(R41,'standalone power'!A:C,3,FALSE)</f>
        <v>2237.3136</v>
      </c>
      <c r="U41" s="30" t="str">
        <f>VLOOKUP(D41,'standalone broadband'!A:I,2,FALSE)</f>
        <v>Skinny - Fibre Unlimited [UFB]</v>
      </c>
      <c r="V41" s="30">
        <f>VLOOKUP(D41,'standalone broadband'!A:I,3,FALSE)</f>
        <v>75</v>
      </c>
      <c r="W41" s="30">
        <f>VLOOKUP(D41,'standalone broadband'!A:I,4,FALSE)</f>
        <v>10</v>
      </c>
      <c r="X41" s="30">
        <f>VLOOKUP(D41,'standalone broadband'!A:I,7,FALSE)</f>
        <v>75</v>
      </c>
      <c r="Y41" s="30">
        <f>VLOOKUP(D41,'standalone broadband'!A:I,8,FALSE)</f>
        <v>835</v>
      </c>
      <c r="Z41" s="26">
        <f t="shared" si="27"/>
        <v>3072.3136</v>
      </c>
      <c r="AA41" s="26">
        <f t="shared" si="28"/>
        <v>269.88841000000002</v>
      </c>
      <c r="AB41" s="26" t="str">
        <f t="shared" si="14"/>
        <v>Separate</v>
      </c>
      <c r="AD41" s="23" t="str">
        <f t="shared" si="15"/>
        <v>Electric Kiwi</v>
      </c>
      <c r="AE41" s="23" t="str">
        <f t="shared" si="16"/>
        <v>UFB</v>
      </c>
      <c r="AF41" s="24" t="str">
        <f t="shared" si="17"/>
        <v xml:space="preserve">Sweet Fibre </v>
      </c>
      <c r="AG41" s="25">
        <f t="shared" si="18"/>
        <v>3342.20201</v>
      </c>
      <c r="AH41" s="22" t="str">
        <f t="shared" si="19"/>
        <v>Powershop (Standard)</v>
      </c>
      <c r="AI41" s="22" t="str">
        <f t="shared" si="20"/>
        <v>Skinny - Fibre Unlimited [UFB]</v>
      </c>
      <c r="AJ41" s="25">
        <f t="shared" si="21"/>
        <v>3072.3136</v>
      </c>
      <c r="AK41" s="25">
        <f t="shared" si="22"/>
        <v>269.88841000000002</v>
      </c>
      <c r="AL41" s="22" t="str">
        <f t="shared" si="23"/>
        <v>Separate</v>
      </c>
    </row>
    <row r="42" spans="1:38">
      <c r="A42" s="18" t="s">
        <v>42</v>
      </c>
      <c r="B42" t="s">
        <v>21</v>
      </c>
      <c r="C42" t="s">
        <v>57</v>
      </c>
      <c r="D42" t="s">
        <v>69</v>
      </c>
      <c r="E42" s="34" t="s">
        <v>87</v>
      </c>
      <c r="F42" t="str">
        <f t="shared" si="8"/>
        <v>Electric Kiwi-MAX-Kiwi</v>
      </c>
      <c r="G42" s="1" t="str">
        <f>VLOOKUP(F42,'bundle broadband'!A:L,6,FALSE)</f>
        <v>Sweet As Fibre</v>
      </c>
      <c r="H42" s="12">
        <f>VLOOKUP(F42,'bundle broadband'!A:L,7,FALSE)</f>
        <v>88.5</v>
      </c>
      <c r="I42" s="1">
        <f>VLOOKUP(F42,'bundle broadband'!A:L,8,FALSE)</f>
        <v>0</v>
      </c>
      <c r="J42" s="1">
        <f>VLOOKUP(F42,'bundle broadband'!A:L,9,FALSE)</f>
        <v>1062</v>
      </c>
      <c r="K42" s="11">
        <f>VLOOKUP(F42,'bundle broadband'!A:L,10,FALSE)</f>
        <v>1</v>
      </c>
      <c r="L42" s="11">
        <f>VLOOKUP(F42,'bundle broadband'!A:L,11,FALSE)</f>
        <v>0</v>
      </c>
      <c r="M42" s="11">
        <f>VLOOKUP(F42,'bundle broadband'!A:L,12,FALSE)</f>
        <v>88.5</v>
      </c>
      <c r="N42" s="38" t="str">
        <f t="shared" si="24"/>
        <v>Wellington-Standard-Electric Kiwi-Kiwi</v>
      </c>
      <c r="O42" s="2" t="str">
        <f>VLOOKUP(N42,'bundle power'!A:G,6,FALSE)</f>
        <v>Electric Kiwi - Kiwi (Standard)</v>
      </c>
      <c r="P42" s="16">
        <f>VLOOKUP(N42,'bundle power'!A:G,7,FALSE)</f>
        <v>3427.8654900000001</v>
      </c>
      <c r="Q42" s="7">
        <f t="shared" si="25"/>
        <v>4401.3654900000001</v>
      </c>
      <c r="R42" s="33" t="str">
        <f t="shared" si="26"/>
        <v>Wellington-Standard</v>
      </c>
      <c r="S42" s="29" t="str">
        <f>VLOOKUP(R42,'standalone power'!A:C,2,FALSE)</f>
        <v>Powershop (Standard)</v>
      </c>
      <c r="T42" s="31">
        <f>VLOOKUP(R42,'standalone power'!A:C,3,FALSE)</f>
        <v>2237.3136</v>
      </c>
      <c r="U42" s="30" t="str">
        <f>VLOOKUP(D42,'standalone broadband'!A:I,2,FALSE)</f>
        <v>Skinny - Fibre Ultra Unlimited [MAX]</v>
      </c>
      <c r="V42" s="30">
        <f>VLOOKUP(D42,'standalone broadband'!A:I,3,FALSE)</f>
        <v>90</v>
      </c>
      <c r="W42" s="30">
        <f>VLOOKUP(D42,'standalone broadband'!A:I,4,FALSE)</f>
        <v>10</v>
      </c>
      <c r="X42" s="30">
        <f>VLOOKUP(D42,'standalone broadband'!A:I,7,FALSE)</f>
        <v>90</v>
      </c>
      <c r="Y42" s="30">
        <f>VLOOKUP(D42,'standalone broadband'!A:I,8,FALSE)</f>
        <v>1000</v>
      </c>
      <c r="Z42" s="26">
        <f t="shared" si="27"/>
        <v>3237.3136</v>
      </c>
      <c r="AA42" s="26">
        <f t="shared" si="28"/>
        <v>1164.0518900000002</v>
      </c>
      <c r="AB42" s="26" t="str">
        <f t="shared" si="14"/>
        <v>Separate</v>
      </c>
      <c r="AD42" s="23" t="str">
        <f t="shared" si="15"/>
        <v>Electric Kiwi</v>
      </c>
      <c r="AE42" s="23" t="str">
        <f t="shared" si="16"/>
        <v>MAX</v>
      </c>
      <c r="AF42" s="24" t="str">
        <f t="shared" si="17"/>
        <v>Sweet As Fibre</v>
      </c>
      <c r="AG42" s="25">
        <f t="shared" si="18"/>
        <v>4401.3654900000001</v>
      </c>
      <c r="AH42" s="22" t="str">
        <f t="shared" si="19"/>
        <v>Powershop (Standard)</v>
      </c>
      <c r="AI42" s="22" t="str">
        <f t="shared" si="20"/>
        <v>Skinny - Fibre Ultra Unlimited [MAX]</v>
      </c>
      <c r="AJ42" s="25">
        <f t="shared" si="21"/>
        <v>3237.3136</v>
      </c>
      <c r="AK42" s="25">
        <f t="shared" si="22"/>
        <v>1164.0518900000002</v>
      </c>
      <c r="AL42" s="22" t="str">
        <f t="shared" si="23"/>
        <v>Separate</v>
      </c>
    </row>
    <row r="43" spans="1:38">
      <c r="A43" s="18" t="s">
        <v>42</v>
      </c>
      <c r="B43" t="s">
        <v>21</v>
      </c>
      <c r="C43" t="s">
        <v>57</v>
      </c>
      <c r="D43" t="s">
        <v>69</v>
      </c>
      <c r="E43" s="34" t="s">
        <v>88</v>
      </c>
      <c r="F43" t="str">
        <f t="shared" si="8"/>
        <v>Electric Kiwi-MAX-MoveMaster</v>
      </c>
      <c r="G43" s="1" t="str">
        <f>VLOOKUP(F43,'bundle broadband'!A:L,6,FALSE)</f>
        <v>Sweet As Fibre</v>
      </c>
      <c r="H43" s="12">
        <f>VLOOKUP(F43,'bundle broadband'!A:L,7,FALSE)</f>
        <v>88.5</v>
      </c>
      <c r="I43" s="1">
        <f>VLOOKUP(F43,'bundle broadband'!A:L,8,FALSE)</f>
        <v>0</v>
      </c>
      <c r="J43" s="1">
        <f>VLOOKUP(F43,'bundle broadband'!A:L,9,FALSE)</f>
        <v>1062</v>
      </c>
      <c r="K43" s="11">
        <f>VLOOKUP(F43,'bundle broadband'!A:L,10,FALSE)</f>
        <v>1</v>
      </c>
      <c r="L43" s="11">
        <f>VLOOKUP(F43,'bundle broadband'!A:L,11,FALSE)</f>
        <v>0</v>
      </c>
      <c r="M43" s="11">
        <f>VLOOKUP(F43,'bundle broadband'!A:L,12,FALSE)</f>
        <v>88.5</v>
      </c>
      <c r="N43" s="38" t="str">
        <f t="shared" si="24"/>
        <v>Wellington-Standard-Electric Kiwi-MoveMaster</v>
      </c>
      <c r="O43" s="2" t="str">
        <f>VLOOKUP(N43,'bundle power'!A:G,6,FALSE)</f>
        <v>Electric Kiwi - MoveMaster (Standard)</v>
      </c>
      <c r="P43" s="16">
        <f>VLOOKUP(N43,'bundle power'!A:G,7,FALSE)</f>
        <v>2945.7470800000001</v>
      </c>
      <c r="Q43" s="7">
        <f t="shared" si="25"/>
        <v>3919.2470800000001</v>
      </c>
      <c r="R43" s="33" t="str">
        <f t="shared" si="26"/>
        <v>Wellington-Standard</v>
      </c>
      <c r="S43" s="29" t="str">
        <f>VLOOKUP(R43,'standalone power'!A:C,2,FALSE)</f>
        <v>Powershop (Standard)</v>
      </c>
      <c r="T43" s="31">
        <f>VLOOKUP(R43,'standalone power'!A:C,3,FALSE)</f>
        <v>2237.3136</v>
      </c>
      <c r="U43" s="30" t="str">
        <f>VLOOKUP(D43,'standalone broadband'!A:I,2,FALSE)</f>
        <v>Skinny - Fibre Ultra Unlimited [MAX]</v>
      </c>
      <c r="V43" s="30">
        <f>VLOOKUP(D43,'standalone broadband'!A:I,3,FALSE)</f>
        <v>90</v>
      </c>
      <c r="W43" s="30">
        <f>VLOOKUP(D43,'standalone broadband'!A:I,4,FALSE)</f>
        <v>10</v>
      </c>
      <c r="X43" s="30">
        <f>VLOOKUP(D43,'standalone broadband'!A:I,7,FALSE)</f>
        <v>90</v>
      </c>
      <c r="Y43" s="30">
        <f>VLOOKUP(D43,'standalone broadband'!A:I,8,FALSE)</f>
        <v>1000</v>
      </c>
      <c r="Z43" s="26">
        <f t="shared" si="27"/>
        <v>3237.3136</v>
      </c>
      <c r="AA43" s="26">
        <f t="shared" si="28"/>
        <v>681.93348000000015</v>
      </c>
      <c r="AB43" s="26" t="str">
        <f t="shared" si="14"/>
        <v>Separate</v>
      </c>
      <c r="AD43" s="23" t="str">
        <f t="shared" si="15"/>
        <v>Electric Kiwi</v>
      </c>
      <c r="AE43" s="23" t="str">
        <f t="shared" si="16"/>
        <v>MAX</v>
      </c>
      <c r="AF43" s="24" t="str">
        <f t="shared" si="17"/>
        <v>Sweet As Fibre</v>
      </c>
      <c r="AG43" s="25">
        <f t="shared" si="18"/>
        <v>3919.2470800000001</v>
      </c>
      <c r="AH43" s="22" t="str">
        <f t="shared" si="19"/>
        <v>Powershop (Standard)</v>
      </c>
      <c r="AI43" s="22" t="str">
        <f t="shared" si="20"/>
        <v>Skinny - Fibre Ultra Unlimited [MAX]</v>
      </c>
      <c r="AJ43" s="25">
        <f t="shared" si="21"/>
        <v>3237.3136</v>
      </c>
      <c r="AK43" s="25">
        <f t="shared" si="22"/>
        <v>681.93348000000015</v>
      </c>
      <c r="AL43" s="22" t="str">
        <f t="shared" si="23"/>
        <v>Separate</v>
      </c>
    </row>
    <row r="44" spans="1:38">
      <c r="A44" s="18" t="s">
        <v>42</v>
      </c>
      <c r="B44" t="s">
        <v>21</v>
      </c>
      <c r="C44" t="s">
        <v>57</v>
      </c>
      <c r="D44" t="s">
        <v>69</v>
      </c>
      <c r="E44" s="34" t="s">
        <v>84</v>
      </c>
      <c r="F44" t="str">
        <f t="shared" si="8"/>
        <v>Electric Kiwi-MAX-Prepaid</v>
      </c>
      <c r="G44" s="1" t="str">
        <f>VLOOKUP(F44,'bundle broadband'!A:L,6,FALSE)</f>
        <v>Sweet As Fibre</v>
      </c>
      <c r="H44" s="12">
        <f>VLOOKUP(F44,'bundle broadband'!A:L,7,FALSE)</f>
        <v>88.5</v>
      </c>
      <c r="I44" s="1">
        <f>VLOOKUP(F44,'bundle broadband'!A:L,8,FALSE)</f>
        <v>0</v>
      </c>
      <c r="J44" s="1">
        <f>VLOOKUP(F44,'bundle broadband'!A:L,9,FALSE)</f>
        <v>1062</v>
      </c>
      <c r="K44" s="11">
        <f>VLOOKUP(F44,'bundle broadband'!A:L,10,FALSE)</f>
        <v>0</v>
      </c>
      <c r="L44" s="11">
        <f>VLOOKUP(F44,'bundle broadband'!A:L,11,FALSE)</f>
        <v>0</v>
      </c>
      <c r="M44" s="11">
        <f>VLOOKUP(F44,'bundle broadband'!A:L,12,FALSE)</f>
        <v>0</v>
      </c>
      <c r="N44" s="38" t="str">
        <f t="shared" si="24"/>
        <v>Wellington-Standard-Electric Kiwi-Prepaid</v>
      </c>
      <c r="O44" s="2" t="str">
        <f>VLOOKUP(N44,'bundle power'!A:G,6,FALSE)</f>
        <v>Electric Kiwi - Prepay 300 (Standard)</v>
      </c>
      <c r="P44" s="16">
        <f>VLOOKUP(N44,'bundle power'!A:G,7,FALSE)</f>
        <v>2388.20201</v>
      </c>
      <c r="Q44" s="7">
        <f t="shared" si="25"/>
        <v>3450.20201</v>
      </c>
      <c r="R44" s="33" t="str">
        <f t="shared" si="26"/>
        <v>Wellington-Standard</v>
      </c>
      <c r="S44" s="29" t="str">
        <f>VLOOKUP(R44,'standalone power'!A:C,2,FALSE)</f>
        <v>Powershop (Standard)</v>
      </c>
      <c r="T44" s="31">
        <f>VLOOKUP(R44,'standalone power'!A:C,3,FALSE)</f>
        <v>2237.3136</v>
      </c>
      <c r="U44" s="30" t="str">
        <f>VLOOKUP(D44,'standalone broadband'!A:I,2,FALSE)</f>
        <v>Skinny - Fibre Ultra Unlimited [MAX]</v>
      </c>
      <c r="V44" s="30">
        <f>VLOOKUP(D44,'standalone broadband'!A:I,3,FALSE)</f>
        <v>90</v>
      </c>
      <c r="W44" s="30">
        <f>VLOOKUP(D44,'standalone broadband'!A:I,4,FALSE)</f>
        <v>10</v>
      </c>
      <c r="X44" s="30">
        <f>VLOOKUP(D44,'standalone broadband'!A:I,7,FALSE)</f>
        <v>90</v>
      </c>
      <c r="Y44" s="30">
        <f>VLOOKUP(D44,'standalone broadband'!A:I,8,FALSE)</f>
        <v>1000</v>
      </c>
      <c r="Z44" s="26">
        <f t="shared" si="27"/>
        <v>3237.3136</v>
      </c>
      <c r="AA44" s="26">
        <f t="shared" si="28"/>
        <v>212.88841000000002</v>
      </c>
      <c r="AB44" s="26" t="str">
        <f t="shared" si="14"/>
        <v>Separate</v>
      </c>
      <c r="AD44" s="23" t="str">
        <f t="shared" si="15"/>
        <v>Electric Kiwi</v>
      </c>
      <c r="AE44" s="23" t="str">
        <f t="shared" si="16"/>
        <v>MAX</v>
      </c>
      <c r="AF44" s="24" t="str">
        <f t="shared" si="17"/>
        <v>Sweet As Fibre</v>
      </c>
      <c r="AG44" s="25">
        <f t="shared" si="18"/>
        <v>3450.20201</v>
      </c>
      <c r="AH44" s="22" t="str">
        <f t="shared" si="19"/>
        <v>Powershop (Standard)</v>
      </c>
      <c r="AI44" s="22" t="str">
        <f t="shared" si="20"/>
        <v>Skinny - Fibre Ultra Unlimited [MAX]</v>
      </c>
      <c r="AJ44" s="25">
        <f t="shared" si="21"/>
        <v>3237.3136</v>
      </c>
      <c r="AK44" s="25">
        <f t="shared" si="22"/>
        <v>212.88841000000002</v>
      </c>
      <c r="AL44" s="22" t="str">
        <f t="shared" si="23"/>
        <v>Separate</v>
      </c>
    </row>
    <row r="45" spans="1:38">
      <c r="A45" s="18" t="s">
        <v>42</v>
      </c>
      <c r="B45" s="37" t="s">
        <v>37</v>
      </c>
      <c r="C45" t="s">
        <v>8</v>
      </c>
      <c r="D45" t="s">
        <v>9</v>
      </c>
      <c r="F45" t="str">
        <f t="shared" si="8"/>
        <v>Mercury-UFB</v>
      </c>
      <c r="G45" s="1" t="str">
        <f>VLOOKUP(F45,'bundle broadband'!A:L,6,FALSE)</f>
        <v>Unlimited FibreClassic</v>
      </c>
      <c r="H45" s="12">
        <f>VLOOKUP(F45,'bundle broadband'!A:L,7,FALSE)</f>
        <v>94</v>
      </c>
      <c r="I45" s="1">
        <f>VLOOKUP(F45,'bundle broadband'!A:L,8,FALSE)</f>
        <v>195</v>
      </c>
      <c r="J45" s="1">
        <f>VLOOKUP(F45,'bundle broadband'!A:L,9,FALSE)</f>
        <v>1323</v>
      </c>
      <c r="K45" s="11">
        <f>VLOOKUP(F45,'bundle broadband'!A:L,10,FALSE)</f>
        <v>6</v>
      </c>
      <c r="L45" s="11">
        <f>VLOOKUP(F45,'bundle broadband'!A:L,11,FALSE)</f>
        <v>50</v>
      </c>
      <c r="M45" s="11">
        <f>VLOOKUP(F45,'bundle broadband'!A:L,12,FALSE)</f>
        <v>614</v>
      </c>
      <c r="N45" s="38" t="str">
        <f t="shared" si="24"/>
        <v>Wellington-Low-Mercury</v>
      </c>
      <c r="O45" s="2" t="str">
        <f>VLOOKUP(N45,'bundle power'!A:G,6,FALSE)</f>
        <v>Mercury Broadband Bundle (Low)</v>
      </c>
      <c r="P45" s="16">
        <f>VLOOKUP(N45,'bundle power'!A:G,7,FALSE)</f>
        <v>2184.7941499999997</v>
      </c>
      <c r="Q45" s="7">
        <f t="shared" si="25"/>
        <v>2893.7941499999997</v>
      </c>
      <c r="R45" s="33" t="str">
        <f t="shared" si="26"/>
        <v>Wellington-Low</v>
      </c>
      <c r="S45" s="29" t="str">
        <f>VLOOKUP(R45,'standalone power'!A:C,2,FALSE)</f>
        <v>Powershop (Low)</v>
      </c>
      <c r="T45" s="31">
        <f>VLOOKUP(R45,'standalone power'!A:C,3,FALSE)</f>
        <v>1843.0788000000002</v>
      </c>
      <c r="U45" s="30" t="str">
        <f>VLOOKUP(D45,'standalone broadband'!A:I,2,FALSE)</f>
        <v>Skinny - Fibre Unlimited [UFB]</v>
      </c>
      <c r="V45" s="30">
        <f>VLOOKUP(D45,'standalone broadband'!A:I,3,FALSE)</f>
        <v>75</v>
      </c>
      <c r="W45" s="30">
        <f>VLOOKUP(D45,'standalone broadband'!A:I,4,FALSE)</f>
        <v>10</v>
      </c>
      <c r="X45" s="30">
        <f>VLOOKUP(D45,'standalone broadband'!A:I,7,FALSE)</f>
        <v>75</v>
      </c>
      <c r="Y45" s="30">
        <f>VLOOKUP(D45,'standalone broadband'!A:I,8,FALSE)</f>
        <v>835</v>
      </c>
      <c r="Z45" s="26">
        <f t="shared" si="27"/>
        <v>2678.0788000000002</v>
      </c>
      <c r="AA45" s="26">
        <f t="shared" si="28"/>
        <v>215.71534999999949</v>
      </c>
      <c r="AB45" s="26" t="str">
        <f t="shared" si="14"/>
        <v>Separate</v>
      </c>
      <c r="AD45" s="23" t="str">
        <f t="shared" si="15"/>
        <v>Mercury</v>
      </c>
      <c r="AE45" s="23" t="str">
        <f t="shared" si="16"/>
        <v>UFB</v>
      </c>
      <c r="AF45" s="24" t="str">
        <f t="shared" si="17"/>
        <v>Unlimited FibreClassic</v>
      </c>
      <c r="AG45" s="25">
        <f t="shared" si="18"/>
        <v>2893.7941499999997</v>
      </c>
      <c r="AH45" s="22" t="str">
        <f t="shared" si="19"/>
        <v>Powershop (Low)</v>
      </c>
      <c r="AI45" s="22" t="str">
        <f t="shared" si="20"/>
        <v>Skinny - Fibre Unlimited [UFB]</v>
      </c>
      <c r="AJ45" s="25">
        <f t="shared" si="21"/>
        <v>2678.0788000000002</v>
      </c>
      <c r="AK45" s="25">
        <f t="shared" si="22"/>
        <v>215.71534999999949</v>
      </c>
      <c r="AL45" s="22" t="str">
        <f t="shared" si="23"/>
        <v>Separate</v>
      </c>
    </row>
    <row r="46" spans="1:38">
      <c r="A46" s="18" t="s">
        <v>42</v>
      </c>
      <c r="B46" s="37" t="s">
        <v>37</v>
      </c>
      <c r="C46" t="s">
        <v>8</v>
      </c>
      <c r="D46" t="s">
        <v>10</v>
      </c>
      <c r="F46" t="str">
        <f t="shared" si="8"/>
        <v>Mercury-Max</v>
      </c>
      <c r="G46" s="1" t="str">
        <f>VLOOKUP(F46,'bundle broadband'!A:L,6,FALSE)</f>
        <v xml:space="preserve">Unlimited FibreMax </v>
      </c>
      <c r="H46" s="12">
        <f>VLOOKUP(F46,'bundle broadband'!A:L,7,FALSE)</f>
        <v>109</v>
      </c>
      <c r="I46" s="1">
        <f>VLOOKUP(F46,'bundle broadband'!A:L,8,FALSE)</f>
        <v>195</v>
      </c>
      <c r="J46" s="1">
        <f>VLOOKUP(F46,'bundle broadband'!A:L,9,FALSE)</f>
        <v>1503</v>
      </c>
      <c r="K46" s="11">
        <f>VLOOKUP(F46,'bundle broadband'!A:L,10,FALSE)</f>
        <v>6</v>
      </c>
      <c r="L46" s="11">
        <f>VLOOKUP(F46,'bundle broadband'!A:L,11,FALSE)</f>
        <v>50</v>
      </c>
      <c r="M46" s="11">
        <f>VLOOKUP(F46,'bundle broadband'!A:L,12,FALSE)</f>
        <v>704</v>
      </c>
      <c r="N46" s="38" t="str">
        <f t="shared" si="24"/>
        <v>Wellington-Low-Mercury</v>
      </c>
      <c r="O46" s="2" t="str">
        <f>VLOOKUP(N46,'bundle power'!A:G,6,FALSE)</f>
        <v>Mercury Broadband Bundle (Low)</v>
      </c>
      <c r="P46" s="16">
        <f>VLOOKUP(N46,'bundle power'!A:G,7,FALSE)</f>
        <v>2184.7941499999997</v>
      </c>
      <c r="Q46" s="7">
        <f t="shared" si="25"/>
        <v>2983.7941499999997</v>
      </c>
      <c r="R46" s="33" t="str">
        <f t="shared" si="26"/>
        <v>Wellington-Low</v>
      </c>
      <c r="S46" s="29" t="str">
        <f>VLOOKUP(R46,'standalone power'!A:C,2,FALSE)</f>
        <v>Powershop (Low)</v>
      </c>
      <c r="T46" s="31">
        <f>VLOOKUP(R46,'standalone power'!A:C,3,FALSE)</f>
        <v>1843.0788000000002</v>
      </c>
      <c r="U46" s="30" t="str">
        <f>VLOOKUP(D46,'standalone broadband'!A:I,2,FALSE)</f>
        <v>Skinny - Fibre Ultra Unlimited [MAX]</v>
      </c>
      <c r="V46" s="30">
        <f>VLOOKUP(D46,'standalone broadband'!A:I,3,FALSE)</f>
        <v>90</v>
      </c>
      <c r="W46" s="30">
        <f>VLOOKUP(D46,'standalone broadband'!A:I,4,FALSE)</f>
        <v>10</v>
      </c>
      <c r="X46" s="30">
        <f>VLOOKUP(D46,'standalone broadband'!A:I,7,FALSE)</f>
        <v>90</v>
      </c>
      <c r="Y46" s="30">
        <f>VLOOKUP(D46,'standalone broadband'!A:I,8,FALSE)</f>
        <v>1000</v>
      </c>
      <c r="Z46" s="26">
        <f t="shared" si="27"/>
        <v>2843.0788000000002</v>
      </c>
      <c r="AA46" s="26">
        <f t="shared" si="28"/>
        <v>140.71534999999949</v>
      </c>
      <c r="AB46" s="26" t="str">
        <f t="shared" si="14"/>
        <v>Separate</v>
      </c>
      <c r="AD46" s="23" t="str">
        <f t="shared" si="15"/>
        <v>Mercury</v>
      </c>
      <c r="AE46" s="23" t="str">
        <f t="shared" si="16"/>
        <v>Max</v>
      </c>
      <c r="AF46" s="24" t="str">
        <f t="shared" si="17"/>
        <v xml:space="preserve">Unlimited FibreMax </v>
      </c>
      <c r="AG46" s="25">
        <f t="shared" si="18"/>
        <v>2983.7941499999997</v>
      </c>
      <c r="AH46" s="22" t="str">
        <f t="shared" si="19"/>
        <v>Powershop (Low)</v>
      </c>
      <c r="AI46" s="22" t="str">
        <f t="shared" si="20"/>
        <v>Skinny - Fibre Ultra Unlimited [MAX]</v>
      </c>
      <c r="AJ46" s="25">
        <f t="shared" si="21"/>
        <v>2843.0788000000002</v>
      </c>
      <c r="AK46" s="25">
        <f t="shared" si="22"/>
        <v>140.71534999999949</v>
      </c>
      <c r="AL46" s="22" t="str">
        <f t="shared" si="23"/>
        <v>Separate</v>
      </c>
    </row>
    <row r="47" spans="1:38">
      <c r="A47" s="18" t="s">
        <v>42</v>
      </c>
      <c r="B47" s="37" t="s">
        <v>37</v>
      </c>
      <c r="C47" t="s">
        <v>8</v>
      </c>
      <c r="D47" t="s">
        <v>13</v>
      </c>
      <c r="F47" t="str">
        <f t="shared" si="8"/>
        <v>Mercury-4G</v>
      </c>
      <c r="G47" s="1" t="str">
        <f>VLOOKUP(F47,'bundle broadband'!A:L,6,FALSE)</f>
        <v>Wireless broadband 1000 GB</v>
      </c>
      <c r="H47" s="12">
        <f>VLOOKUP(F47,'bundle broadband'!A:L,7,FALSE)</f>
        <v>79</v>
      </c>
      <c r="I47" s="1">
        <f>VLOOKUP(F47,'bundle broadband'!A:L,8,FALSE)</f>
        <v>15</v>
      </c>
      <c r="J47" s="1">
        <f>VLOOKUP(F47,'bundle broadband'!A:L,9,FALSE)</f>
        <v>963</v>
      </c>
      <c r="K47" s="11">
        <f>VLOOKUP(F47,'bundle broadband'!A:L,10,FALSE)</f>
        <v>6</v>
      </c>
      <c r="L47" s="11">
        <f>VLOOKUP(F47,'bundle broadband'!A:L,11,FALSE)</f>
        <v>50</v>
      </c>
      <c r="M47" s="11">
        <f>VLOOKUP(F47,'bundle broadband'!A:L,12,FALSE)</f>
        <v>524</v>
      </c>
      <c r="N47" s="38" t="str">
        <f t="shared" si="24"/>
        <v>Wellington-Low-Mercury</v>
      </c>
      <c r="O47" s="2" t="str">
        <f>VLOOKUP(N47,'bundle power'!A:G,6,FALSE)</f>
        <v>Mercury Broadband Bundle (Low)</v>
      </c>
      <c r="P47" s="16">
        <f>VLOOKUP(N47,'bundle power'!A:G,7,FALSE)</f>
        <v>2184.7941499999997</v>
      </c>
      <c r="Q47" s="7">
        <f t="shared" si="25"/>
        <v>2623.7941499999997</v>
      </c>
      <c r="R47" s="33" t="str">
        <f t="shared" si="26"/>
        <v>Wellington-Low</v>
      </c>
      <c r="S47" s="29" t="str">
        <f>VLOOKUP(R47,'standalone power'!A:C,2,FALSE)</f>
        <v>Powershop (Low)</v>
      </c>
      <c r="T47" s="31">
        <f>VLOOKUP(R47,'standalone power'!A:C,3,FALSE)</f>
        <v>1843.0788000000002</v>
      </c>
      <c r="U47" s="30" t="str">
        <f>VLOOKUP(D47,'standalone broadband'!A:I,2,FALSE)</f>
        <v>Skinny - Wireless Unlimited</v>
      </c>
      <c r="V47" s="30">
        <f>VLOOKUP(D47,'standalone broadband'!A:I,3,FALSE)</f>
        <v>55</v>
      </c>
      <c r="W47" s="30">
        <f>VLOOKUP(D47,'standalone broadband'!A:I,4,FALSE)</f>
        <v>10</v>
      </c>
      <c r="X47" s="30">
        <f>VLOOKUP(D47,'standalone broadband'!A:I,7,FALSE)</f>
        <v>110</v>
      </c>
      <c r="Y47" s="30">
        <f>VLOOKUP(D47,'standalone broadband'!A:I,8,FALSE)</f>
        <v>560</v>
      </c>
      <c r="Z47" s="26">
        <f t="shared" si="27"/>
        <v>2403.0788000000002</v>
      </c>
      <c r="AA47" s="26">
        <f t="shared" si="28"/>
        <v>220.71534999999949</v>
      </c>
      <c r="AB47" s="26" t="str">
        <f t="shared" si="14"/>
        <v>Separate</v>
      </c>
      <c r="AD47" s="23" t="str">
        <f t="shared" si="15"/>
        <v>Mercury</v>
      </c>
      <c r="AE47" s="23" t="str">
        <f t="shared" si="16"/>
        <v>4G</v>
      </c>
      <c r="AF47" s="24" t="str">
        <f t="shared" si="17"/>
        <v>Wireless broadband 1000 GB</v>
      </c>
      <c r="AG47" s="25">
        <f t="shared" si="18"/>
        <v>2623.7941499999997</v>
      </c>
      <c r="AH47" s="22" t="str">
        <f t="shared" si="19"/>
        <v>Powershop (Low)</v>
      </c>
      <c r="AI47" s="22" t="str">
        <f t="shared" si="20"/>
        <v>Skinny - Wireless Unlimited</v>
      </c>
      <c r="AJ47" s="25">
        <f t="shared" si="21"/>
        <v>2403.0788000000002</v>
      </c>
      <c r="AK47" s="25">
        <f t="shared" si="22"/>
        <v>220.71534999999949</v>
      </c>
      <c r="AL47" s="22" t="str">
        <f t="shared" si="23"/>
        <v>Separate</v>
      </c>
    </row>
    <row r="48" spans="1:38">
      <c r="A48" s="18" t="s">
        <v>42</v>
      </c>
      <c r="B48" s="37" t="s">
        <v>37</v>
      </c>
      <c r="C48" t="s">
        <v>24</v>
      </c>
      <c r="D48" t="s">
        <v>25</v>
      </c>
      <c r="F48" t="str">
        <f t="shared" si="8"/>
        <v>Slingshot-ADSL</v>
      </c>
      <c r="G48" s="1" t="str">
        <f>VLOOKUP(F48,'bundle broadband'!A:L,6,FALSE)</f>
        <v>Standard Broadband Unlimited [ADSL]</v>
      </c>
      <c r="H48" s="12">
        <f>VLOOKUP(F48,'bundle broadband'!A:L,7,FALSE)</f>
        <v>74.95</v>
      </c>
      <c r="I48" s="1">
        <f>VLOOKUP(F48,'bundle broadband'!A:L,8,FALSE)</f>
        <v>75</v>
      </c>
      <c r="J48" s="1">
        <f>VLOOKUP(F48,'bundle broadband'!A:L,9,FALSE)</f>
        <v>974.40000000000009</v>
      </c>
      <c r="K48" s="11">
        <f>VLOOKUP(F48,'bundle broadband'!A:L,10,FALSE)</f>
        <v>0</v>
      </c>
      <c r="L48" s="11">
        <f>VLOOKUP(F48,'bundle broadband'!A:L,11,FALSE)</f>
        <v>490</v>
      </c>
      <c r="M48" s="11">
        <f>VLOOKUP(F48,'bundle broadband'!A:L,12,FALSE)</f>
        <v>490</v>
      </c>
      <c r="N48" s="38" t="str">
        <f t="shared" si="24"/>
        <v>Wellington-Low-Slingshot</v>
      </c>
      <c r="O48" s="2" t="str">
        <f>VLOOKUP(N48,'bundle power'!A:G,6,FALSE)</f>
        <v>Slingshot (Low)</v>
      </c>
      <c r="P48" s="16">
        <f>VLOOKUP(N48,'bundle power'!A:G,7,FALSE)</f>
        <v>2672.88382</v>
      </c>
      <c r="Q48" s="7">
        <f t="shared" si="25"/>
        <v>3157.2838200000001</v>
      </c>
      <c r="R48" s="33" t="str">
        <f t="shared" si="26"/>
        <v>Wellington-Low</v>
      </c>
      <c r="S48" s="29" t="str">
        <f>VLOOKUP(R48,'standalone power'!A:C,2,FALSE)</f>
        <v>Powershop (Low)</v>
      </c>
      <c r="T48" s="31">
        <f>VLOOKUP(R48,'standalone power'!A:C,3,FALSE)</f>
        <v>1843.0788000000002</v>
      </c>
      <c r="U48" s="30" t="str">
        <f>VLOOKUP(D48,'standalone broadband'!A:I,2,FALSE)</f>
        <v>Skinny - ADSL Unlimited</v>
      </c>
      <c r="V48" s="30">
        <f>VLOOKUP(D48,'standalone broadband'!A:I,3,FALSE)</f>
        <v>75</v>
      </c>
      <c r="W48" s="30">
        <f>VLOOKUP(D48,'standalone broadband'!A:I,4,FALSE)</f>
        <v>10</v>
      </c>
      <c r="X48" s="30">
        <f>VLOOKUP(D48,'standalone broadband'!A:I,7,FALSE)</f>
        <v>75</v>
      </c>
      <c r="Y48" s="30">
        <f>VLOOKUP(D48,'standalone broadband'!A:I,8,FALSE)</f>
        <v>835</v>
      </c>
      <c r="Z48" s="26">
        <f t="shared" si="27"/>
        <v>2678.0788000000002</v>
      </c>
      <c r="AA48" s="26">
        <f t="shared" si="28"/>
        <v>479.20501999999988</v>
      </c>
      <c r="AB48" s="26" t="str">
        <f t="shared" si="14"/>
        <v>Separate</v>
      </c>
      <c r="AD48" s="23" t="str">
        <f t="shared" si="15"/>
        <v>Slingshot</v>
      </c>
      <c r="AE48" s="23" t="str">
        <f t="shared" si="16"/>
        <v>ADSL</v>
      </c>
      <c r="AF48" s="24" t="str">
        <f t="shared" si="17"/>
        <v>Standard Broadband Unlimited [ADSL]</v>
      </c>
      <c r="AG48" s="25">
        <f t="shared" si="18"/>
        <v>3157.2838200000001</v>
      </c>
      <c r="AH48" s="22" t="str">
        <f t="shared" si="19"/>
        <v>Powershop (Low)</v>
      </c>
      <c r="AI48" s="22" t="str">
        <f t="shared" si="20"/>
        <v>Skinny - ADSL Unlimited</v>
      </c>
      <c r="AJ48" s="25">
        <f t="shared" si="21"/>
        <v>2678.0788000000002</v>
      </c>
      <c r="AK48" s="25">
        <f t="shared" si="22"/>
        <v>479.20501999999988</v>
      </c>
      <c r="AL48" s="22" t="str">
        <f t="shared" si="23"/>
        <v>Separate</v>
      </c>
    </row>
    <row r="49" spans="1:38">
      <c r="A49" s="18" t="s">
        <v>42</v>
      </c>
      <c r="B49" s="37" t="s">
        <v>37</v>
      </c>
      <c r="C49" t="s">
        <v>24</v>
      </c>
      <c r="D49" t="s">
        <v>9</v>
      </c>
      <c r="F49" t="str">
        <f t="shared" si="8"/>
        <v>Slingshot-UFB</v>
      </c>
      <c r="G49" s="1" t="str">
        <f>VLOOKUP(F49,'bundle broadband'!A:L,6,FALSE)</f>
        <v>Fibre broadband Unlimited [UFB]</v>
      </c>
      <c r="H49" s="12">
        <f>VLOOKUP(F49,'bundle broadband'!A:L,7,FALSE)</f>
        <v>77</v>
      </c>
      <c r="I49" s="1">
        <f>VLOOKUP(F49,'bundle broadband'!A:L,8,FALSE)</f>
        <v>75</v>
      </c>
      <c r="J49" s="1">
        <f>VLOOKUP(F49,'bundle broadband'!A:L,9,FALSE)</f>
        <v>999</v>
      </c>
      <c r="K49" s="11">
        <f>VLOOKUP(F49,'bundle broadband'!A:L,10,FALSE)</f>
        <v>0</v>
      </c>
      <c r="L49" s="11">
        <f>VLOOKUP(F49,'bundle broadband'!A:L,11,FALSE)</f>
        <v>490</v>
      </c>
      <c r="M49" s="11">
        <f>VLOOKUP(F49,'bundle broadband'!A:L,12,FALSE)</f>
        <v>490</v>
      </c>
      <c r="N49" s="38" t="str">
        <f t="shared" si="24"/>
        <v>Wellington-Low-Slingshot</v>
      </c>
      <c r="O49" s="2" t="str">
        <f>VLOOKUP(N49,'bundle power'!A:G,6,FALSE)</f>
        <v>Slingshot (Low)</v>
      </c>
      <c r="P49" s="16">
        <f>VLOOKUP(N49,'bundle power'!A:G,7,FALSE)</f>
        <v>2672.88382</v>
      </c>
      <c r="Q49" s="7">
        <f t="shared" si="25"/>
        <v>3181.88382</v>
      </c>
      <c r="R49" s="33" t="str">
        <f t="shared" si="26"/>
        <v>Wellington-Low</v>
      </c>
      <c r="S49" s="29" t="str">
        <f>VLOOKUP(R49,'standalone power'!A:C,2,FALSE)</f>
        <v>Powershop (Low)</v>
      </c>
      <c r="T49" s="31">
        <f>VLOOKUP(R49,'standalone power'!A:C,3,FALSE)</f>
        <v>1843.0788000000002</v>
      </c>
      <c r="U49" s="30" t="str">
        <f>VLOOKUP(D49,'standalone broadband'!A:I,2,FALSE)</f>
        <v>Skinny - Fibre Unlimited [UFB]</v>
      </c>
      <c r="V49" s="30">
        <f>VLOOKUP(D49,'standalone broadband'!A:I,3,FALSE)</f>
        <v>75</v>
      </c>
      <c r="W49" s="30">
        <f>VLOOKUP(D49,'standalone broadband'!A:I,4,FALSE)</f>
        <v>10</v>
      </c>
      <c r="X49" s="30">
        <f>VLOOKUP(D49,'standalone broadband'!A:I,7,FALSE)</f>
        <v>75</v>
      </c>
      <c r="Y49" s="30">
        <f>VLOOKUP(D49,'standalone broadband'!A:I,8,FALSE)</f>
        <v>835</v>
      </c>
      <c r="Z49" s="26">
        <f t="shared" si="27"/>
        <v>2678.0788000000002</v>
      </c>
      <c r="AA49" s="26">
        <f t="shared" si="28"/>
        <v>503.80501999999979</v>
      </c>
      <c r="AB49" s="26" t="str">
        <f t="shared" si="14"/>
        <v>Separate</v>
      </c>
      <c r="AD49" s="23" t="str">
        <f t="shared" si="15"/>
        <v>Slingshot</v>
      </c>
      <c r="AE49" s="23" t="str">
        <f t="shared" si="16"/>
        <v>UFB</v>
      </c>
      <c r="AF49" s="24" t="str">
        <f t="shared" si="17"/>
        <v>Fibre broadband Unlimited [UFB]</v>
      </c>
      <c r="AG49" s="25">
        <f t="shared" si="18"/>
        <v>3181.88382</v>
      </c>
      <c r="AH49" s="22" t="str">
        <f t="shared" si="19"/>
        <v>Powershop (Low)</v>
      </c>
      <c r="AI49" s="22" t="str">
        <f t="shared" si="20"/>
        <v>Skinny - Fibre Unlimited [UFB]</v>
      </c>
      <c r="AJ49" s="25">
        <f t="shared" si="21"/>
        <v>2678.0788000000002</v>
      </c>
      <c r="AK49" s="25">
        <f t="shared" si="22"/>
        <v>503.80501999999979</v>
      </c>
      <c r="AL49" s="22" t="str">
        <f t="shared" si="23"/>
        <v>Separate</v>
      </c>
    </row>
    <row r="50" spans="1:38">
      <c r="A50" s="18" t="s">
        <v>42</v>
      </c>
      <c r="B50" s="37" t="s">
        <v>37</v>
      </c>
      <c r="C50" t="s">
        <v>24</v>
      </c>
      <c r="D50" t="s">
        <v>10</v>
      </c>
      <c r="F50" t="str">
        <f t="shared" si="8"/>
        <v>Slingshot-Max</v>
      </c>
      <c r="G50" s="1" t="str">
        <f>VLOOKUP(F50,'bundle broadband'!A:L,6,FALSE)</f>
        <v>Fibre broadband Unlimited Gigantic [MAX]</v>
      </c>
      <c r="H50" s="12">
        <f>VLOOKUP(F50,'bundle broadband'!A:L,7,FALSE)</f>
        <v>89.95</v>
      </c>
      <c r="I50" s="1">
        <f>VLOOKUP(F50,'bundle broadband'!A:L,8,FALSE)</f>
        <v>75</v>
      </c>
      <c r="J50" s="1">
        <f>VLOOKUP(F50,'bundle broadband'!A:L,9,FALSE)</f>
        <v>1154.4000000000001</v>
      </c>
      <c r="K50" s="11">
        <f>VLOOKUP(F50,'bundle broadband'!A:L,10,FALSE)</f>
        <v>0</v>
      </c>
      <c r="L50" s="11">
        <f>VLOOKUP(F50,'bundle broadband'!A:L,11,FALSE)</f>
        <v>490</v>
      </c>
      <c r="M50" s="11">
        <f>VLOOKUP(F50,'bundle broadband'!A:L,12,FALSE)</f>
        <v>490</v>
      </c>
      <c r="N50" s="38" t="str">
        <f t="shared" si="24"/>
        <v>Wellington-Low-Slingshot</v>
      </c>
      <c r="O50" s="2" t="str">
        <f>VLOOKUP(N50,'bundle power'!A:G,6,FALSE)</f>
        <v>Slingshot (Low)</v>
      </c>
      <c r="P50" s="16">
        <f>VLOOKUP(N50,'bundle power'!A:G,7,FALSE)</f>
        <v>2672.88382</v>
      </c>
      <c r="Q50" s="7">
        <f t="shared" si="25"/>
        <v>3337.2838200000001</v>
      </c>
      <c r="R50" s="33" t="str">
        <f t="shared" si="26"/>
        <v>Wellington-Low</v>
      </c>
      <c r="S50" s="29" t="str">
        <f>VLOOKUP(R50,'standalone power'!A:C,2,FALSE)</f>
        <v>Powershop (Low)</v>
      </c>
      <c r="T50" s="31">
        <f>VLOOKUP(R50,'standalone power'!A:C,3,FALSE)</f>
        <v>1843.0788000000002</v>
      </c>
      <c r="U50" s="30" t="str">
        <f>VLOOKUP(D50,'standalone broadband'!A:I,2,FALSE)</f>
        <v>Skinny - Fibre Ultra Unlimited [MAX]</v>
      </c>
      <c r="V50" s="30">
        <f>VLOOKUP(D50,'standalone broadband'!A:I,3,FALSE)</f>
        <v>90</v>
      </c>
      <c r="W50" s="30">
        <f>VLOOKUP(D50,'standalone broadband'!A:I,4,FALSE)</f>
        <v>10</v>
      </c>
      <c r="X50" s="30">
        <f>VLOOKUP(D50,'standalone broadband'!A:I,7,FALSE)</f>
        <v>90</v>
      </c>
      <c r="Y50" s="30">
        <f>VLOOKUP(D50,'standalone broadband'!A:I,8,FALSE)</f>
        <v>1000</v>
      </c>
      <c r="Z50" s="26">
        <f t="shared" si="27"/>
        <v>2843.0788000000002</v>
      </c>
      <c r="AA50" s="26">
        <f t="shared" si="28"/>
        <v>494.20501999999988</v>
      </c>
      <c r="AB50" s="26" t="str">
        <f t="shared" si="14"/>
        <v>Separate</v>
      </c>
      <c r="AD50" s="23" t="str">
        <f t="shared" si="15"/>
        <v>Slingshot</v>
      </c>
      <c r="AE50" s="23" t="str">
        <f t="shared" si="16"/>
        <v>Max</v>
      </c>
      <c r="AF50" s="24" t="str">
        <f t="shared" si="17"/>
        <v>Fibre broadband Unlimited Gigantic [MAX]</v>
      </c>
      <c r="AG50" s="25">
        <f t="shared" si="18"/>
        <v>3337.2838200000001</v>
      </c>
      <c r="AH50" s="22" t="str">
        <f t="shared" si="19"/>
        <v>Powershop (Low)</v>
      </c>
      <c r="AI50" s="22" t="str">
        <f t="shared" si="20"/>
        <v>Skinny - Fibre Ultra Unlimited [MAX]</v>
      </c>
      <c r="AJ50" s="25">
        <f t="shared" si="21"/>
        <v>2843.0788000000002</v>
      </c>
      <c r="AK50" s="25">
        <f t="shared" si="22"/>
        <v>494.20501999999988</v>
      </c>
      <c r="AL50" s="22" t="str">
        <f t="shared" si="23"/>
        <v>Separate</v>
      </c>
    </row>
    <row r="51" spans="1:38">
      <c r="A51" s="18" t="s">
        <v>42</v>
      </c>
      <c r="B51" s="37" t="s">
        <v>37</v>
      </c>
      <c r="C51" t="s">
        <v>32</v>
      </c>
      <c r="D51" t="s">
        <v>13</v>
      </c>
      <c r="F51" t="str">
        <f t="shared" si="8"/>
        <v>Contact-4G</v>
      </c>
      <c r="G51" s="1" t="str">
        <f>VLOOKUP(F51,'bundle broadband'!A:L,6,FALSE)</f>
        <v xml:space="preserve">4G 300GB </v>
      </c>
      <c r="H51" s="12">
        <f>VLOOKUP(F51,'bundle broadband'!A:L,7,FALSE)</f>
        <v>55</v>
      </c>
      <c r="I51" s="1">
        <f>VLOOKUP(F51,'bundle broadband'!A:L,8,FALSE)</f>
        <v>15</v>
      </c>
      <c r="J51" s="1">
        <f>VLOOKUP(F51,'bundle broadband'!A:L,9,FALSE)</f>
        <v>675</v>
      </c>
      <c r="K51" s="11">
        <f>VLOOKUP(F51,'bundle broadband'!A:L,10,FALSE)</f>
        <v>0</v>
      </c>
      <c r="L51" s="11">
        <f>VLOOKUP(F51,'bundle broadband'!A:L,11,FALSE)</f>
        <v>0</v>
      </c>
      <c r="M51" s="11">
        <f>VLOOKUP(F51,'bundle broadband'!A:L,12,FALSE)</f>
        <v>0</v>
      </c>
      <c r="N51" s="38" t="str">
        <f t="shared" si="24"/>
        <v>Wellington-Low-Contact</v>
      </c>
      <c r="O51" s="2" t="str">
        <f>VLOOKUP(N51,'bundle power'!A:G,6,FALSE)</f>
        <v>Contact Broadband Bundle (Low)</v>
      </c>
      <c r="P51" s="16">
        <f>VLOOKUP(N51,'bundle power'!A:G,7,FALSE)</f>
        <v>1947.3934400000003</v>
      </c>
      <c r="Q51" s="7">
        <f t="shared" si="25"/>
        <v>2622.3934400000003</v>
      </c>
      <c r="R51" s="33" t="str">
        <f t="shared" si="26"/>
        <v>Wellington-Low</v>
      </c>
      <c r="S51" s="29" t="str">
        <f>VLOOKUP(R51,'standalone power'!A:C,2,FALSE)</f>
        <v>Powershop (Low)</v>
      </c>
      <c r="T51" s="31">
        <f>VLOOKUP(R51,'standalone power'!A:C,3,FALSE)</f>
        <v>1843.0788000000002</v>
      </c>
      <c r="U51" s="30" t="str">
        <f>VLOOKUP(D51,'standalone broadband'!A:I,2,FALSE)</f>
        <v>Skinny - Wireless Unlimited</v>
      </c>
      <c r="V51" s="30">
        <f>VLOOKUP(D51,'standalone broadband'!A:I,3,FALSE)</f>
        <v>55</v>
      </c>
      <c r="W51" s="30">
        <f>VLOOKUP(D51,'standalone broadband'!A:I,4,FALSE)</f>
        <v>10</v>
      </c>
      <c r="X51" s="30">
        <f>VLOOKUP(D51,'standalone broadband'!A:I,7,FALSE)</f>
        <v>110</v>
      </c>
      <c r="Y51" s="30">
        <f>VLOOKUP(D51,'standalone broadband'!A:I,8,FALSE)</f>
        <v>560</v>
      </c>
      <c r="Z51" s="26">
        <f t="shared" si="27"/>
        <v>2403.0788000000002</v>
      </c>
      <c r="AA51" s="26">
        <f t="shared" si="28"/>
        <v>219.31464000000005</v>
      </c>
      <c r="AB51" s="26" t="str">
        <f t="shared" si="14"/>
        <v>Separate</v>
      </c>
      <c r="AD51" s="23" t="str">
        <f t="shared" si="15"/>
        <v>Contact</v>
      </c>
      <c r="AE51" s="23" t="str">
        <f t="shared" si="16"/>
        <v>4G</v>
      </c>
      <c r="AF51" s="24" t="str">
        <f t="shared" si="17"/>
        <v xml:space="preserve">4G 300GB </v>
      </c>
      <c r="AG51" s="25">
        <f t="shared" si="18"/>
        <v>2622.3934400000003</v>
      </c>
      <c r="AH51" s="22" t="str">
        <f t="shared" si="19"/>
        <v>Powershop (Low)</v>
      </c>
      <c r="AI51" s="22" t="str">
        <f t="shared" si="20"/>
        <v>Skinny - Wireless Unlimited</v>
      </c>
      <c r="AJ51" s="25">
        <f t="shared" si="21"/>
        <v>2403.0788000000002</v>
      </c>
      <c r="AK51" s="25">
        <f t="shared" si="22"/>
        <v>219.31464000000005</v>
      </c>
      <c r="AL51" s="22" t="str">
        <f t="shared" si="23"/>
        <v>Separate</v>
      </c>
    </row>
    <row r="52" spans="1:38">
      <c r="A52" s="18" t="s">
        <v>42</v>
      </c>
      <c r="B52" s="37" t="s">
        <v>37</v>
      </c>
      <c r="C52" t="s">
        <v>32</v>
      </c>
      <c r="D52" t="s">
        <v>9</v>
      </c>
      <c r="F52" t="str">
        <f t="shared" si="8"/>
        <v>Contact-UFB</v>
      </c>
      <c r="G52" s="1" t="str">
        <f>VLOOKUP(F52,'bundle broadband'!A:L,6,FALSE)</f>
        <v xml:space="preserve">Fast Fibre </v>
      </c>
      <c r="H52" s="12">
        <f>VLOOKUP(F52,'bundle broadband'!A:L,7,FALSE)</f>
        <v>70</v>
      </c>
      <c r="I52" s="1">
        <f>VLOOKUP(F52,'bundle broadband'!A:L,8,FALSE)</f>
        <v>15</v>
      </c>
      <c r="J52" s="1">
        <f>VLOOKUP(F52,'bundle broadband'!A:L,9,FALSE)</f>
        <v>855</v>
      </c>
      <c r="K52" s="11">
        <f>VLOOKUP(F52,'bundle broadband'!A:L,10,FALSE)</f>
        <v>0</v>
      </c>
      <c r="L52" s="11">
        <f>VLOOKUP(F52,'bundle broadband'!A:L,11,FALSE)</f>
        <v>0</v>
      </c>
      <c r="M52" s="11">
        <f>VLOOKUP(F52,'bundle broadband'!A:L,12,FALSE)</f>
        <v>0</v>
      </c>
      <c r="N52" s="38" t="str">
        <f t="shared" si="24"/>
        <v>Wellington-Low-Contact</v>
      </c>
      <c r="O52" s="2" t="str">
        <f>VLOOKUP(N52,'bundle power'!A:G,6,FALSE)</f>
        <v>Contact Broadband Bundle (Low)</v>
      </c>
      <c r="P52" s="16">
        <f>VLOOKUP(N52,'bundle power'!A:G,7,FALSE)</f>
        <v>1947.3934400000003</v>
      </c>
      <c r="Q52" s="7">
        <f t="shared" si="25"/>
        <v>2802.3934400000003</v>
      </c>
      <c r="R52" s="33" t="str">
        <f t="shared" si="26"/>
        <v>Wellington-Low</v>
      </c>
      <c r="S52" s="29" t="str">
        <f>VLOOKUP(R52,'standalone power'!A:C,2,FALSE)</f>
        <v>Powershop (Low)</v>
      </c>
      <c r="T52" s="31">
        <f>VLOOKUP(R52,'standalone power'!A:C,3,FALSE)</f>
        <v>1843.0788000000002</v>
      </c>
      <c r="U52" s="30" t="str">
        <f>VLOOKUP(D52,'standalone broadband'!A:I,2,FALSE)</f>
        <v>Skinny - Fibre Unlimited [UFB]</v>
      </c>
      <c r="V52" s="30">
        <f>VLOOKUP(D52,'standalone broadband'!A:I,3,FALSE)</f>
        <v>75</v>
      </c>
      <c r="W52" s="30">
        <f>VLOOKUP(D52,'standalone broadband'!A:I,4,FALSE)</f>
        <v>10</v>
      </c>
      <c r="X52" s="30">
        <f>VLOOKUP(D52,'standalone broadband'!A:I,7,FALSE)</f>
        <v>75</v>
      </c>
      <c r="Y52" s="30">
        <f>VLOOKUP(D52,'standalone broadband'!A:I,8,FALSE)</f>
        <v>835</v>
      </c>
      <c r="Z52" s="26">
        <f t="shared" si="27"/>
        <v>2678.0788000000002</v>
      </c>
      <c r="AA52" s="26">
        <f t="shared" si="28"/>
        <v>124.31464000000005</v>
      </c>
      <c r="AB52" s="26" t="str">
        <f t="shared" si="14"/>
        <v>Separate</v>
      </c>
      <c r="AD52" s="23" t="str">
        <f t="shared" si="15"/>
        <v>Contact</v>
      </c>
      <c r="AE52" s="23" t="str">
        <f t="shared" si="16"/>
        <v>UFB</v>
      </c>
      <c r="AF52" s="24" t="str">
        <f t="shared" si="17"/>
        <v xml:space="preserve">Fast Fibre </v>
      </c>
      <c r="AG52" s="25">
        <f t="shared" si="18"/>
        <v>2802.3934400000003</v>
      </c>
      <c r="AH52" s="22" t="str">
        <f t="shared" si="19"/>
        <v>Powershop (Low)</v>
      </c>
      <c r="AI52" s="22" t="str">
        <f t="shared" si="20"/>
        <v>Skinny - Fibre Unlimited [UFB]</v>
      </c>
      <c r="AJ52" s="25">
        <f t="shared" si="21"/>
        <v>2678.0788000000002</v>
      </c>
      <c r="AK52" s="25">
        <f t="shared" si="22"/>
        <v>124.31464000000005</v>
      </c>
      <c r="AL52" s="22" t="str">
        <f t="shared" si="23"/>
        <v>Separate</v>
      </c>
    </row>
    <row r="53" spans="1:38">
      <c r="A53" s="18" t="s">
        <v>42</v>
      </c>
      <c r="B53" s="37" t="s">
        <v>37</v>
      </c>
      <c r="C53" t="s">
        <v>57</v>
      </c>
      <c r="D53" t="s">
        <v>9</v>
      </c>
      <c r="E53" s="34" t="s">
        <v>87</v>
      </c>
      <c r="F53" t="str">
        <f t="shared" si="8"/>
        <v>Electric Kiwi-UFB-Kiwi</v>
      </c>
      <c r="G53" s="1" t="str">
        <f>VLOOKUP(F53,'bundle broadband'!A:L,6,FALSE)</f>
        <v xml:space="preserve">Sweet Fibre </v>
      </c>
      <c r="H53" s="12">
        <f>VLOOKUP(F53,'bundle broadband'!A:L,7,FALSE)</f>
        <v>79.5</v>
      </c>
      <c r="I53" s="1">
        <f>VLOOKUP(F53,'bundle broadband'!A:L,8,FALSE)</f>
        <v>0</v>
      </c>
      <c r="J53" s="1">
        <f>VLOOKUP(F53,'bundle broadband'!A:L,9,FALSE)</f>
        <v>954</v>
      </c>
      <c r="K53" s="11">
        <f>VLOOKUP(F53,'bundle broadband'!A:L,10,FALSE)</f>
        <v>1</v>
      </c>
      <c r="L53" s="11">
        <f>VLOOKUP(F53,'bundle broadband'!A:L,11,FALSE)</f>
        <v>0</v>
      </c>
      <c r="M53" s="11">
        <f>VLOOKUP(F53,'bundle broadband'!A:L,12,FALSE)</f>
        <v>79.5</v>
      </c>
      <c r="N53" s="38" t="str">
        <f t="shared" si="24"/>
        <v>Wellington-Low-Electric Kiwi-Kiwi</v>
      </c>
      <c r="O53" s="2" t="str">
        <f>VLOOKUP(N53,'bundle power'!A:G,6,FALSE)</f>
        <v>Electric Kiwi - Kiwi (Low)</v>
      </c>
      <c r="P53" s="16">
        <f>VLOOKUP(N53,'bundle power'!A:G,7,FALSE)</f>
        <v>2845.8355399999996</v>
      </c>
      <c r="Q53" s="7">
        <f t="shared" si="25"/>
        <v>3720.3355399999996</v>
      </c>
      <c r="R53" s="33" t="str">
        <f t="shared" si="26"/>
        <v>Wellington-Low</v>
      </c>
      <c r="S53" s="29" t="str">
        <f>VLOOKUP(R53,'standalone power'!A:C,2,FALSE)</f>
        <v>Powershop (Low)</v>
      </c>
      <c r="T53" s="31">
        <f>VLOOKUP(R53,'standalone power'!A:C,3,FALSE)</f>
        <v>1843.0788000000002</v>
      </c>
      <c r="U53" s="30" t="str">
        <f>VLOOKUP(D53,'standalone broadband'!A:I,2,FALSE)</f>
        <v>Skinny - Fibre Unlimited [UFB]</v>
      </c>
      <c r="V53" s="30">
        <f>VLOOKUP(D53,'standalone broadband'!A:I,3,FALSE)</f>
        <v>75</v>
      </c>
      <c r="W53" s="30">
        <f>VLOOKUP(D53,'standalone broadband'!A:I,4,FALSE)</f>
        <v>10</v>
      </c>
      <c r="X53" s="30">
        <f>VLOOKUP(D53,'standalone broadband'!A:I,7,FALSE)</f>
        <v>75</v>
      </c>
      <c r="Y53" s="30">
        <f>VLOOKUP(D53,'standalone broadband'!A:I,8,FALSE)</f>
        <v>835</v>
      </c>
      <c r="Z53" s="26">
        <f t="shared" si="27"/>
        <v>2678.0788000000002</v>
      </c>
      <c r="AA53" s="26">
        <f t="shared" si="28"/>
        <v>1042.2567399999994</v>
      </c>
      <c r="AB53" s="26" t="str">
        <f t="shared" si="14"/>
        <v>Separate</v>
      </c>
      <c r="AD53" s="23" t="str">
        <f t="shared" si="15"/>
        <v>Electric Kiwi</v>
      </c>
      <c r="AE53" s="23" t="str">
        <f t="shared" si="16"/>
        <v>UFB</v>
      </c>
      <c r="AF53" s="24" t="str">
        <f t="shared" si="17"/>
        <v xml:space="preserve">Sweet Fibre </v>
      </c>
      <c r="AG53" s="25">
        <f t="shared" si="18"/>
        <v>3720.3355399999996</v>
      </c>
      <c r="AH53" s="22" t="str">
        <f t="shared" si="19"/>
        <v>Powershop (Low)</v>
      </c>
      <c r="AI53" s="22" t="str">
        <f t="shared" si="20"/>
        <v>Skinny - Fibre Unlimited [UFB]</v>
      </c>
      <c r="AJ53" s="25">
        <f t="shared" si="21"/>
        <v>2678.0788000000002</v>
      </c>
      <c r="AK53" s="25">
        <f t="shared" si="22"/>
        <v>1042.2567399999994</v>
      </c>
      <c r="AL53" s="22" t="str">
        <f t="shared" si="23"/>
        <v>Separate</v>
      </c>
    </row>
    <row r="54" spans="1:38">
      <c r="A54" s="18" t="s">
        <v>42</v>
      </c>
      <c r="B54" s="37" t="s">
        <v>37</v>
      </c>
      <c r="C54" t="s">
        <v>57</v>
      </c>
      <c r="D54" t="s">
        <v>9</v>
      </c>
      <c r="E54" s="34" t="s">
        <v>88</v>
      </c>
      <c r="F54" t="str">
        <f t="shared" si="8"/>
        <v>Electric Kiwi-UFB-MoveMaster</v>
      </c>
      <c r="G54" s="1" t="str">
        <f>VLOOKUP(F54,'bundle broadband'!A:L,6,FALSE)</f>
        <v xml:space="preserve">Sweet Fibre </v>
      </c>
      <c r="H54" s="12">
        <f>VLOOKUP(F54,'bundle broadband'!A:L,7,FALSE)</f>
        <v>79.5</v>
      </c>
      <c r="I54" s="1">
        <f>VLOOKUP(F54,'bundle broadband'!A:L,8,FALSE)</f>
        <v>0</v>
      </c>
      <c r="J54" s="1">
        <f>VLOOKUP(F54,'bundle broadband'!A:L,9,FALSE)</f>
        <v>954</v>
      </c>
      <c r="K54" s="11">
        <f>VLOOKUP(F54,'bundle broadband'!A:L,10,FALSE)</f>
        <v>1</v>
      </c>
      <c r="L54" s="11">
        <f>VLOOKUP(F54,'bundle broadband'!A:L,11,FALSE)</f>
        <v>0</v>
      </c>
      <c r="M54" s="11">
        <f>VLOOKUP(F54,'bundle broadband'!A:L,12,FALSE)</f>
        <v>79.5</v>
      </c>
      <c r="N54" s="38" t="str">
        <f t="shared" si="24"/>
        <v>Wellington-Low-Electric Kiwi-MoveMaster</v>
      </c>
      <c r="O54" s="2" t="str">
        <f>VLOOKUP(N54,'bundle power'!A:G,6,FALSE)</f>
        <v>Electric Kiwi - MoveMaster (Low)</v>
      </c>
      <c r="P54" s="16">
        <f>VLOOKUP(N54,'bundle power'!A:G,7,FALSE)</f>
        <v>2496.8320220000005</v>
      </c>
      <c r="Q54" s="7">
        <f t="shared" si="25"/>
        <v>3371.3320220000005</v>
      </c>
      <c r="R54" s="33" t="str">
        <f t="shared" si="26"/>
        <v>Wellington-Low</v>
      </c>
      <c r="S54" s="29" t="str">
        <f>VLOOKUP(R54,'standalone power'!A:C,2,FALSE)</f>
        <v>Powershop (Low)</v>
      </c>
      <c r="T54" s="31">
        <f>VLOOKUP(R54,'standalone power'!A:C,3,FALSE)</f>
        <v>1843.0788000000002</v>
      </c>
      <c r="U54" s="30" t="str">
        <f>VLOOKUP(D54,'standalone broadband'!A:I,2,FALSE)</f>
        <v>Skinny - Fibre Unlimited [UFB]</v>
      </c>
      <c r="V54" s="30">
        <f>VLOOKUP(D54,'standalone broadband'!A:I,3,FALSE)</f>
        <v>75</v>
      </c>
      <c r="W54" s="30">
        <f>VLOOKUP(D54,'standalone broadband'!A:I,4,FALSE)</f>
        <v>10</v>
      </c>
      <c r="X54" s="30">
        <f>VLOOKUP(D54,'standalone broadband'!A:I,7,FALSE)</f>
        <v>75</v>
      </c>
      <c r="Y54" s="30">
        <f>VLOOKUP(D54,'standalone broadband'!A:I,8,FALSE)</f>
        <v>835</v>
      </c>
      <c r="Z54" s="26">
        <f t="shared" si="27"/>
        <v>2678.0788000000002</v>
      </c>
      <c r="AA54" s="26">
        <f t="shared" si="28"/>
        <v>693.25322200000028</v>
      </c>
      <c r="AB54" s="26" t="str">
        <f t="shared" si="14"/>
        <v>Separate</v>
      </c>
      <c r="AD54" s="23" t="str">
        <f t="shared" si="15"/>
        <v>Electric Kiwi</v>
      </c>
      <c r="AE54" s="23" t="str">
        <f t="shared" si="16"/>
        <v>UFB</v>
      </c>
      <c r="AF54" s="24" t="str">
        <f t="shared" si="17"/>
        <v xml:space="preserve">Sweet Fibre </v>
      </c>
      <c r="AG54" s="25">
        <f t="shared" si="18"/>
        <v>3371.3320220000005</v>
      </c>
      <c r="AH54" s="22" t="str">
        <f t="shared" si="19"/>
        <v>Powershop (Low)</v>
      </c>
      <c r="AI54" s="22" t="str">
        <f t="shared" si="20"/>
        <v>Skinny - Fibre Unlimited [UFB]</v>
      </c>
      <c r="AJ54" s="25">
        <f t="shared" si="21"/>
        <v>2678.0788000000002</v>
      </c>
      <c r="AK54" s="25">
        <f t="shared" si="22"/>
        <v>693.25322200000028</v>
      </c>
      <c r="AL54" s="22" t="str">
        <f t="shared" si="23"/>
        <v>Separate</v>
      </c>
    </row>
    <row r="55" spans="1:38">
      <c r="A55" s="18" t="s">
        <v>42</v>
      </c>
      <c r="B55" s="37" t="s">
        <v>37</v>
      </c>
      <c r="C55" t="s">
        <v>57</v>
      </c>
      <c r="D55" t="s">
        <v>9</v>
      </c>
      <c r="E55" s="34" t="s">
        <v>84</v>
      </c>
      <c r="F55" t="str">
        <f t="shared" si="8"/>
        <v>Electric Kiwi-UFB-Prepaid</v>
      </c>
      <c r="G55" s="1" t="str">
        <f>VLOOKUP(F55,'bundle broadband'!A:L,6,FALSE)</f>
        <v xml:space="preserve">Sweet Fibre </v>
      </c>
      <c r="H55" s="12">
        <f>VLOOKUP(F55,'bundle broadband'!A:L,7,FALSE)</f>
        <v>79.5</v>
      </c>
      <c r="I55" s="1">
        <f>VLOOKUP(F55,'bundle broadband'!A:L,8,FALSE)</f>
        <v>0</v>
      </c>
      <c r="J55" s="1">
        <f>VLOOKUP(F55,'bundle broadband'!A:L,9,FALSE)</f>
        <v>954</v>
      </c>
      <c r="K55" s="11">
        <f>VLOOKUP(F55,'bundle broadband'!A:L,10,FALSE)</f>
        <v>0</v>
      </c>
      <c r="L55" s="11">
        <f>VLOOKUP(F55,'bundle broadband'!A:L,11,FALSE)</f>
        <v>0</v>
      </c>
      <c r="M55" s="11">
        <f>VLOOKUP(F55,'bundle broadband'!A:L,12,FALSE)</f>
        <v>0</v>
      </c>
      <c r="N55" s="38" t="str">
        <f t="shared" si="24"/>
        <v>Wellington-Low-Electric Kiwi-Prepaid</v>
      </c>
      <c r="O55" s="2" t="str">
        <f>VLOOKUP(N55,'bundle power'!A:G,6,FALSE)</f>
        <v>Electric Kiwi - Prepay 300 (Low)</v>
      </c>
      <c r="P55" s="16">
        <f>VLOOKUP(N55,'bundle power'!A:G,7,FALSE)</f>
        <v>2028.97444</v>
      </c>
      <c r="Q55" s="7">
        <f t="shared" si="25"/>
        <v>2982.97444</v>
      </c>
      <c r="R55" s="33" t="str">
        <f t="shared" si="26"/>
        <v>Wellington-Low</v>
      </c>
      <c r="S55" s="29" t="str">
        <f>VLOOKUP(R55,'standalone power'!A:C,2,FALSE)</f>
        <v>Powershop (Low)</v>
      </c>
      <c r="T55" s="31">
        <f>VLOOKUP(R55,'standalone power'!A:C,3,FALSE)</f>
        <v>1843.0788000000002</v>
      </c>
      <c r="U55" s="30" t="str">
        <f>VLOOKUP(D55,'standalone broadband'!A:I,2,FALSE)</f>
        <v>Skinny - Fibre Unlimited [UFB]</v>
      </c>
      <c r="V55" s="30">
        <f>VLOOKUP(D55,'standalone broadband'!A:I,3,FALSE)</f>
        <v>75</v>
      </c>
      <c r="W55" s="30">
        <f>VLOOKUP(D55,'standalone broadband'!A:I,4,FALSE)</f>
        <v>10</v>
      </c>
      <c r="X55" s="30">
        <f>VLOOKUP(D55,'standalone broadband'!A:I,7,FALSE)</f>
        <v>75</v>
      </c>
      <c r="Y55" s="30">
        <f>VLOOKUP(D55,'standalone broadband'!A:I,8,FALSE)</f>
        <v>835</v>
      </c>
      <c r="Z55" s="26">
        <f t="shared" si="27"/>
        <v>2678.0788000000002</v>
      </c>
      <c r="AA55" s="26">
        <f t="shared" si="28"/>
        <v>304.89563999999973</v>
      </c>
      <c r="AB55" s="26" t="str">
        <f t="shared" si="14"/>
        <v>Separate</v>
      </c>
      <c r="AD55" s="23" t="str">
        <f t="shared" si="15"/>
        <v>Electric Kiwi</v>
      </c>
      <c r="AE55" s="23" t="str">
        <f t="shared" si="16"/>
        <v>UFB</v>
      </c>
      <c r="AF55" s="24" t="str">
        <f t="shared" si="17"/>
        <v xml:space="preserve">Sweet Fibre </v>
      </c>
      <c r="AG55" s="25">
        <f t="shared" si="18"/>
        <v>2982.97444</v>
      </c>
      <c r="AH55" s="22" t="str">
        <f t="shared" si="19"/>
        <v>Powershop (Low)</v>
      </c>
      <c r="AI55" s="22" t="str">
        <f t="shared" si="20"/>
        <v>Skinny - Fibre Unlimited [UFB]</v>
      </c>
      <c r="AJ55" s="25">
        <f t="shared" si="21"/>
        <v>2678.0788000000002</v>
      </c>
      <c r="AK55" s="25">
        <f t="shared" si="22"/>
        <v>304.89563999999973</v>
      </c>
      <c r="AL55" s="22" t="str">
        <f t="shared" si="23"/>
        <v>Separate</v>
      </c>
    </row>
    <row r="56" spans="1:38">
      <c r="A56" s="18" t="s">
        <v>42</v>
      </c>
      <c r="B56" s="37" t="s">
        <v>37</v>
      </c>
      <c r="C56" t="s">
        <v>57</v>
      </c>
      <c r="D56" t="s">
        <v>69</v>
      </c>
      <c r="E56" s="34" t="s">
        <v>87</v>
      </c>
      <c r="F56" t="str">
        <f t="shared" si="8"/>
        <v>Electric Kiwi-MAX-Kiwi</v>
      </c>
      <c r="G56" s="1" t="str">
        <f>VLOOKUP(F56,'bundle broadband'!A:L,6,FALSE)</f>
        <v>Sweet As Fibre</v>
      </c>
      <c r="H56" s="12">
        <f>VLOOKUP(F56,'bundle broadband'!A:L,7,FALSE)</f>
        <v>88.5</v>
      </c>
      <c r="I56" s="1">
        <f>VLOOKUP(F56,'bundle broadband'!A:L,8,FALSE)</f>
        <v>0</v>
      </c>
      <c r="J56" s="1">
        <f>VLOOKUP(F56,'bundle broadband'!A:L,9,FALSE)</f>
        <v>1062</v>
      </c>
      <c r="K56" s="11">
        <f>VLOOKUP(F56,'bundle broadband'!A:L,10,FALSE)</f>
        <v>1</v>
      </c>
      <c r="L56" s="11">
        <f>VLOOKUP(F56,'bundle broadband'!A:L,11,FALSE)</f>
        <v>0</v>
      </c>
      <c r="M56" s="11">
        <f>VLOOKUP(F56,'bundle broadband'!A:L,12,FALSE)</f>
        <v>88.5</v>
      </c>
      <c r="N56" s="38" t="str">
        <f t="shared" si="24"/>
        <v>Wellington-Low-Electric Kiwi-Kiwi</v>
      </c>
      <c r="O56" s="2" t="str">
        <f>VLOOKUP(N56,'bundle power'!A:G,6,FALSE)</f>
        <v>Electric Kiwi - Kiwi (Low)</v>
      </c>
      <c r="P56" s="16">
        <f>VLOOKUP(N56,'bundle power'!A:G,7,FALSE)</f>
        <v>2845.8355399999996</v>
      </c>
      <c r="Q56" s="7">
        <f t="shared" si="25"/>
        <v>3819.3355399999996</v>
      </c>
      <c r="R56" s="33" t="str">
        <f t="shared" si="26"/>
        <v>Wellington-Low</v>
      </c>
      <c r="S56" s="29" t="str">
        <f>VLOOKUP(R56,'standalone power'!A:C,2,FALSE)</f>
        <v>Powershop (Low)</v>
      </c>
      <c r="T56" s="31">
        <f>VLOOKUP(R56,'standalone power'!A:C,3,FALSE)</f>
        <v>1843.0788000000002</v>
      </c>
      <c r="U56" s="30" t="str">
        <f>VLOOKUP(D56,'standalone broadband'!A:I,2,FALSE)</f>
        <v>Skinny - Fibre Ultra Unlimited [MAX]</v>
      </c>
      <c r="V56" s="30">
        <f>VLOOKUP(D56,'standalone broadband'!A:I,3,FALSE)</f>
        <v>90</v>
      </c>
      <c r="W56" s="30">
        <f>VLOOKUP(D56,'standalone broadband'!A:I,4,FALSE)</f>
        <v>10</v>
      </c>
      <c r="X56" s="30">
        <f>VLOOKUP(D56,'standalone broadband'!A:I,7,FALSE)</f>
        <v>90</v>
      </c>
      <c r="Y56" s="30">
        <f>VLOOKUP(D56,'standalone broadband'!A:I,8,FALSE)</f>
        <v>1000</v>
      </c>
      <c r="Z56" s="26">
        <f t="shared" si="27"/>
        <v>2843.0788000000002</v>
      </c>
      <c r="AA56" s="26">
        <f t="shared" si="28"/>
        <v>976.25673999999935</v>
      </c>
      <c r="AB56" s="26" t="str">
        <f t="shared" si="14"/>
        <v>Separate</v>
      </c>
      <c r="AD56" s="23" t="str">
        <f t="shared" si="15"/>
        <v>Electric Kiwi</v>
      </c>
      <c r="AE56" s="23" t="str">
        <f t="shared" si="16"/>
        <v>MAX</v>
      </c>
      <c r="AF56" s="24" t="str">
        <f t="shared" si="17"/>
        <v>Sweet As Fibre</v>
      </c>
      <c r="AG56" s="25">
        <f t="shared" si="18"/>
        <v>3819.3355399999996</v>
      </c>
      <c r="AH56" s="22" t="str">
        <f t="shared" si="19"/>
        <v>Powershop (Low)</v>
      </c>
      <c r="AI56" s="22" t="str">
        <f t="shared" si="20"/>
        <v>Skinny - Fibre Ultra Unlimited [MAX]</v>
      </c>
      <c r="AJ56" s="25">
        <f t="shared" si="21"/>
        <v>2843.0788000000002</v>
      </c>
      <c r="AK56" s="25">
        <f t="shared" si="22"/>
        <v>976.25673999999935</v>
      </c>
      <c r="AL56" s="22" t="str">
        <f t="shared" si="23"/>
        <v>Separate</v>
      </c>
    </row>
    <row r="57" spans="1:38">
      <c r="A57" s="18" t="s">
        <v>42</v>
      </c>
      <c r="B57" s="37" t="s">
        <v>37</v>
      </c>
      <c r="C57" t="s">
        <v>57</v>
      </c>
      <c r="D57" t="s">
        <v>69</v>
      </c>
      <c r="E57" s="34" t="s">
        <v>88</v>
      </c>
      <c r="F57" t="str">
        <f t="shared" si="8"/>
        <v>Electric Kiwi-MAX-MoveMaster</v>
      </c>
      <c r="G57" s="1" t="str">
        <f>VLOOKUP(F57,'bundle broadband'!A:L,6,FALSE)</f>
        <v>Sweet As Fibre</v>
      </c>
      <c r="H57" s="12">
        <f>VLOOKUP(F57,'bundle broadband'!A:L,7,FALSE)</f>
        <v>88.5</v>
      </c>
      <c r="I57" s="1">
        <f>VLOOKUP(F57,'bundle broadband'!A:L,8,FALSE)</f>
        <v>0</v>
      </c>
      <c r="J57" s="1">
        <f>VLOOKUP(F57,'bundle broadband'!A:L,9,FALSE)</f>
        <v>1062</v>
      </c>
      <c r="K57" s="11">
        <f>VLOOKUP(F57,'bundle broadband'!A:L,10,FALSE)</f>
        <v>1</v>
      </c>
      <c r="L57" s="11">
        <f>VLOOKUP(F57,'bundle broadband'!A:L,11,FALSE)</f>
        <v>0</v>
      </c>
      <c r="M57" s="11">
        <f>VLOOKUP(F57,'bundle broadband'!A:L,12,FALSE)</f>
        <v>88.5</v>
      </c>
      <c r="N57" s="38" t="str">
        <f t="shared" si="24"/>
        <v>Wellington-Low-Electric Kiwi-MoveMaster</v>
      </c>
      <c r="O57" s="2" t="str">
        <f>VLOOKUP(N57,'bundle power'!A:G,6,FALSE)</f>
        <v>Electric Kiwi - MoveMaster (Low)</v>
      </c>
      <c r="P57" s="16">
        <f>VLOOKUP(N57,'bundle power'!A:G,7,FALSE)</f>
        <v>2496.8320220000005</v>
      </c>
      <c r="Q57" s="7">
        <f t="shared" si="25"/>
        <v>3470.3320220000005</v>
      </c>
      <c r="R57" s="33" t="str">
        <f t="shared" si="26"/>
        <v>Wellington-Low</v>
      </c>
      <c r="S57" s="29" t="str">
        <f>VLOOKUP(R57,'standalone power'!A:C,2,FALSE)</f>
        <v>Powershop (Low)</v>
      </c>
      <c r="T57" s="31">
        <f>VLOOKUP(R57,'standalone power'!A:C,3,FALSE)</f>
        <v>1843.0788000000002</v>
      </c>
      <c r="U57" s="30" t="str">
        <f>VLOOKUP(D57,'standalone broadband'!A:I,2,FALSE)</f>
        <v>Skinny - Fibre Ultra Unlimited [MAX]</v>
      </c>
      <c r="V57" s="30">
        <f>VLOOKUP(D57,'standalone broadband'!A:I,3,FALSE)</f>
        <v>90</v>
      </c>
      <c r="W57" s="30">
        <f>VLOOKUP(D57,'standalone broadband'!A:I,4,FALSE)</f>
        <v>10</v>
      </c>
      <c r="X57" s="30">
        <f>VLOOKUP(D57,'standalone broadband'!A:I,7,FALSE)</f>
        <v>90</v>
      </c>
      <c r="Y57" s="30">
        <f>VLOOKUP(D57,'standalone broadband'!A:I,8,FALSE)</f>
        <v>1000</v>
      </c>
      <c r="Z57" s="26">
        <f t="shared" si="27"/>
        <v>2843.0788000000002</v>
      </c>
      <c r="AA57" s="26">
        <f t="shared" si="28"/>
        <v>627.25322200000028</v>
      </c>
      <c r="AB57" s="26" t="str">
        <f t="shared" si="14"/>
        <v>Separate</v>
      </c>
      <c r="AD57" s="23" t="str">
        <f t="shared" si="15"/>
        <v>Electric Kiwi</v>
      </c>
      <c r="AE57" s="23" t="str">
        <f t="shared" si="16"/>
        <v>MAX</v>
      </c>
      <c r="AF57" s="24" t="str">
        <f t="shared" si="17"/>
        <v>Sweet As Fibre</v>
      </c>
      <c r="AG57" s="25">
        <f t="shared" si="18"/>
        <v>3470.3320220000005</v>
      </c>
      <c r="AH57" s="22" t="str">
        <f t="shared" si="19"/>
        <v>Powershop (Low)</v>
      </c>
      <c r="AI57" s="22" t="str">
        <f t="shared" si="20"/>
        <v>Skinny - Fibre Ultra Unlimited [MAX]</v>
      </c>
      <c r="AJ57" s="25">
        <f t="shared" si="21"/>
        <v>2843.0788000000002</v>
      </c>
      <c r="AK57" s="25">
        <f t="shared" si="22"/>
        <v>627.25322200000028</v>
      </c>
      <c r="AL57" s="22" t="str">
        <f t="shared" si="23"/>
        <v>Separate</v>
      </c>
    </row>
    <row r="58" spans="1:38">
      <c r="A58" s="18" t="s">
        <v>42</v>
      </c>
      <c r="B58" s="37" t="s">
        <v>37</v>
      </c>
      <c r="C58" t="s">
        <v>57</v>
      </c>
      <c r="D58" t="s">
        <v>69</v>
      </c>
      <c r="E58" s="34" t="s">
        <v>84</v>
      </c>
      <c r="F58" t="str">
        <f t="shared" si="8"/>
        <v>Electric Kiwi-MAX-Prepaid</v>
      </c>
      <c r="G58" s="1" t="str">
        <f>VLOOKUP(F58,'bundle broadband'!A:L,6,FALSE)</f>
        <v>Sweet As Fibre</v>
      </c>
      <c r="H58" s="12">
        <f>VLOOKUP(F58,'bundle broadband'!A:L,7,FALSE)</f>
        <v>88.5</v>
      </c>
      <c r="I58" s="1">
        <f>VLOOKUP(F58,'bundle broadband'!A:L,8,FALSE)</f>
        <v>0</v>
      </c>
      <c r="J58" s="1">
        <f>VLOOKUP(F58,'bundle broadband'!A:L,9,FALSE)</f>
        <v>1062</v>
      </c>
      <c r="K58" s="11">
        <f>VLOOKUP(F58,'bundle broadband'!A:L,10,FALSE)</f>
        <v>0</v>
      </c>
      <c r="L58" s="11">
        <f>VLOOKUP(F58,'bundle broadband'!A:L,11,FALSE)</f>
        <v>0</v>
      </c>
      <c r="M58" s="11">
        <f>VLOOKUP(F58,'bundle broadband'!A:L,12,FALSE)</f>
        <v>0</v>
      </c>
      <c r="N58" s="38" t="str">
        <f t="shared" si="24"/>
        <v>Wellington-Low-Electric Kiwi-Prepaid</v>
      </c>
      <c r="O58" s="2" t="str">
        <f>VLOOKUP(N58,'bundle power'!A:G,6,FALSE)</f>
        <v>Electric Kiwi - Prepay 300 (Low)</v>
      </c>
      <c r="P58" s="16">
        <f>VLOOKUP(N58,'bundle power'!A:G,7,FALSE)</f>
        <v>2028.97444</v>
      </c>
      <c r="Q58" s="7">
        <f t="shared" si="25"/>
        <v>3090.97444</v>
      </c>
      <c r="R58" s="33" t="str">
        <f t="shared" si="26"/>
        <v>Wellington-Low</v>
      </c>
      <c r="S58" s="29" t="str">
        <f>VLOOKUP(R58,'standalone power'!A:C,2,FALSE)</f>
        <v>Powershop (Low)</v>
      </c>
      <c r="T58" s="31">
        <f>VLOOKUP(R58,'standalone power'!A:C,3,FALSE)</f>
        <v>1843.0788000000002</v>
      </c>
      <c r="U58" s="30" t="str">
        <f>VLOOKUP(D58,'standalone broadband'!A:I,2,FALSE)</f>
        <v>Skinny - Fibre Ultra Unlimited [MAX]</v>
      </c>
      <c r="V58" s="30">
        <f>VLOOKUP(D58,'standalone broadband'!A:I,3,FALSE)</f>
        <v>90</v>
      </c>
      <c r="W58" s="30">
        <f>VLOOKUP(D58,'standalone broadband'!A:I,4,FALSE)</f>
        <v>10</v>
      </c>
      <c r="X58" s="30">
        <f>VLOOKUP(D58,'standalone broadband'!A:I,7,FALSE)</f>
        <v>90</v>
      </c>
      <c r="Y58" s="30">
        <f>VLOOKUP(D58,'standalone broadband'!A:I,8,FALSE)</f>
        <v>1000</v>
      </c>
      <c r="Z58" s="26">
        <f t="shared" si="27"/>
        <v>2843.0788000000002</v>
      </c>
      <c r="AA58" s="26">
        <f t="shared" si="28"/>
        <v>247.89563999999973</v>
      </c>
      <c r="AB58" s="26" t="str">
        <f t="shared" si="14"/>
        <v>Separate</v>
      </c>
      <c r="AD58" s="23" t="str">
        <f t="shared" si="15"/>
        <v>Electric Kiwi</v>
      </c>
      <c r="AE58" s="23" t="str">
        <f t="shared" si="16"/>
        <v>MAX</v>
      </c>
      <c r="AF58" s="24" t="str">
        <f t="shared" si="17"/>
        <v>Sweet As Fibre</v>
      </c>
      <c r="AG58" s="25">
        <f t="shared" si="18"/>
        <v>3090.97444</v>
      </c>
      <c r="AH58" s="22" t="str">
        <f t="shared" si="19"/>
        <v>Powershop (Low)</v>
      </c>
      <c r="AI58" s="22" t="str">
        <f t="shared" si="20"/>
        <v>Skinny - Fibre Ultra Unlimited [MAX]</v>
      </c>
      <c r="AJ58" s="25">
        <f t="shared" si="21"/>
        <v>2843.0788000000002</v>
      </c>
      <c r="AK58" s="25">
        <f t="shared" si="22"/>
        <v>247.89563999999973</v>
      </c>
      <c r="AL58" s="22" t="str">
        <f t="shared" si="23"/>
        <v>Separate</v>
      </c>
    </row>
    <row r="59" spans="1:38">
      <c r="A59" s="19" t="s">
        <v>43</v>
      </c>
      <c r="B59" t="s">
        <v>21</v>
      </c>
      <c r="C59" t="s">
        <v>8</v>
      </c>
      <c r="D59" t="s">
        <v>9</v>
      </c>
      <c r="F59" t="str">
        <f t="shared" si="8"/>
        <v>Mercury-UFB</v>
      </c>
      <c r="G59" s="1" t="str">
        <f>VLOOKUP(F59,'bundle broadband'!A:L,6,FALSE)</f>
        <v>Unlimited FibreClassic</v>
      </c>
      <c r="H59" s="12">
        <f>VLOOKUP(F59,'bundle broadband'!A:L,7,FALSE)</f>
        <v>94</v>
      </c>
      <c r="I59" s="1">
        <f>VLOOKUP(F59,'bundle broadband'!A:L,8,FALSE)</f>
        <v>195</v>
      </c>
      <c r="J59" s="1">
        <f>VLOOKUP(F59,'bundle broadband'!A:L,9,FALSE)</f>
        <v>1323</v>
      </c>
      <c r="K59" s="11">
        <f>VLOOKUP(F59,'bundle broadband'!A:L,10,FALSE)</f>
        <v>6</v>
      </c>
      <c r="L59" s="11">
        <f>VLOOKUP(F59,'bundle broadband'!A:L,11,FALSE)</f>
        <v>50</v>
      </c>
      <c r="M59" s="11">
        <f>VLOOKUP(F59,'bundle broadband'!A:L,12,FALSE)</f>
        <v>614</v>
      </c>
      <c r="N59" s="38" t="str">
        <f t="shared" si="24"/>
        <v>Christchurch-Standard-Mercury</v>
      </c>
      <c r="O59" s="2" t="str">
        <f>VLOOKUP(N59,'bundle power'!A:G,6,FALSE)</f>
        <v>Mercury Broadband Bundle (Standard)</v>
      </c>
      <c r="P59" s="16">
        <f>VLOOKUP(N59,'bundle power'!A:G,7,FALSE)</f>
        <v>3035.8999499999995</v>
      </c>
      <c r="Q59" s="7">
        <f t="shared" si="25"/>
        <v>3744.8999499999991</v>
      </c>
      <c r="R59" s="33" t="str">
        <f t="shared" si="26"/>
        <v>Christchurch-Standard</v>
      </c>
      <c r="S59" s="29" t="str">
        <f>VLOOKUP(R59,'standalone power'!A:C,2,FALSE)</f>
        <v>Frank Energy (Standard)</v>
      </c>
      <c r="T59" s="31">
        <f>VLOOKUP(R59,'standalone power'!A:C,3,FALSE)</f>
        <v>2600.1499999999996</v>
      </c>
      <c r="U59" s="30" t="str">
        <f>VLOOKUP(D59,'standalone broadband'!A:I,2,FALSE)</f>
        <v>Skinny - Fibre Unlimited [UFB]</v>
      </c>
      <c r="V59" s="30">
        <f>VLOOKUP(D59,'standalone broadband'!A:I,3,FALSE)</f>
        <v>75</v>
      </c>
      <c r="W59" s="30">
        <f>VLOOKUP(D59,'standalone broadband'!A:I,4,FALSE)</f>
        <v>10</v>
      </c>
      <c r="X59" s="30">
        <f>VLOOKUP(D59,'standalone broadband'!A:I,7,FALSE)</f>
        <v>75</v>
      </c>
      <c r="Y59" s="30">
        <f>VLOOKUP(D59,'standalone broadband'!A:I,8,FALSE)</f>
        <v>835</v>
      </c>
      <c r="Z59" s="26">
        <f t="shared" si="27"/>
        <v>3435.1499999999996</v>
      </c>
      <c r="AA59" s="26">
        <f t="shared" si="28"/>
        <v>309.74994999999944</v>
      </c>
      <c r="AB59" s="26" t="str">
        <f t="shared" si="14"/>
        <v>Separate</v>
      </c>
      <c r="AD59" s="23" t="str">
        <f t="shared" si="15"/>
        <v>Mercury</v>
      </c>
      <c r="AE59" s="23" t="str">
        <f t="shared" si="16"/>
        <v>UFB</v>
      </c>
      <c r="AF59" s="24" t="str">
        <f t="shared" si="17"/>
        <v>Unlimited FibreClassic</v>
      </c>
      <c r="AG59" s="25">
        <f t="shared" si="18"/>
        <v>3744.8999499999991</v>
      </c>
      <c r="AH59" s="22" t="str">
        <f t="shared" si="19"/>
        <v>Frank Energy (Standard)</v>
      </c>
      <c r="AI59" s="22" t="str">
        <f t="shared" si="20"/>
        <v>Skinny - Fibre Unlimited [UFB]</v>
      </c>
      <c r="AJ59" s="25">
        <f t="shared" si="21"/>
        <v>3435.1499999999996</v>
      </c>
      <c r="AK59" s="25">
        <f t="shared" si="22"/>
        <v>309.74994999999944</v>
      </c>
      <c r="AL59" s="22" t="str">
        <f t="shared" si="23"/>
        <v>Separate</v>
      </c>
    </row>
    <row r="60" spans="1:38">
      <c r="A60" s="19" t="s">
        <v>43</v>
      </c>
      <c r="B60" t="s">
        <v>21</v>
      </c>
      <c r="C60" t="s">
        <v>8</v>
      </c>
      <c r="D60" t="s">
        <v>10</v>
      </c>
      <c r="F60" t="str">
        <f t="shared" si="8"/>
        <v>Mercury-Max</v>
      </c>
      <c r="G60" s="1" t="str">
        <f>VLOOKUP(F60,'bundle broadband'!A:L,6,FALSE)</f>
        <v xml:space="preserve">Unlimited FibreMax </v>
      </c>
      <c r="H60" s="12">
        <f>VLOOKUP(F60,'bundle broadband'!A:L,7,FALSE)</f>
        <v>109</v>
      </c>
      <c r="I60" s="1">
        <f>VLOOKUP(F60,'bundle broadband'!A:L,8,FALSE)</f>
        <v>195</v>
      </c>
      <c r="J60" s="1">
        <f>VLOOKUP(F60,'bundle broadband'!A:L,9,FALSE)</f>
        <v>1503</v>
      </c>
      <c r="K60" s="11">
        <f>VLOOKUP(F60,'bundle broadband'!A:L,10,FALSE)</f>
        <v>6</v>
      </c>
      <c r="L60" s="11">
        <f>VLOOKUP(F60,'bundle broadband'!A:L,11,FALSE)</f>
        <v>50</v>
      </c>
      <c r="M60" s="11">
        <f>VLOOKUP(F60,'bundle broadband'!A:L,12,FALSE)</f>
        <v>704</v>
      </c>
      <c r="N60" s="38" t="str">
        <f t="shared" si="24"/>
        <v>Christchurch-Standard-Mercury</v>
      </c>
      <c r="O60" s="2" t="str">
        <f>VLOOKUP(N60,'bundle power'!A:G,6,FALSE)</f>
        <v>Mercury Broadband Bundle (Standard)</v>
      </c>
      <c r="P60" s="16">
        <f>VLOOKUP(N60,'bundle power'!A:G,7,FALSE)</f>
        <v>3035.8999499999995</v>
      </c>
      <c r="Q60" s="7">
        <f t="shared" si="25"/>
        <v>3834.8999499999991</v>
      </c>
      <c r="R60" s="33" t="str">
        <f t="shared" si="26"/>
        <v>Christchurch-Standard</v>
      </c>
      <c r="S60" s="29" t="str">
        <f>VLOOKUP(R60,'standalone power'!A:C,2,FALSE)</f>
        <v>Frank Energy (Standard)</v>
      </c>
      <c r="T60" s="31">
        <f>VLOOKUP(R60,'standalone power'!A:C,3,FALSE)</f>
        <v>2600.1499999999996</v>
      </c>
      <c r="U60" s="30" t="str">
        <f>VLOOKUP(D60,'standalone broadband'!A:I,2,FALSE)</f>
        <v>Skinny - Fibre Ultra Unlimited [MAX]</v>
      </c>
      <c r="V60" s="30">
        <f>VLOOKUP(D60,'standalone broadband'!A:I,3,FALSE)</f>
        <v>90</v>
      </c>
      <c r="W60" s="30">
        <f>VLOOKUP(D60,'standalone broadband'!A:I,4,FALSE)</f>
        <v>10</v>
      </c>
      <c r="X60" s="30">
        <f>VLOOKUP(D60,'standalone broadband'!A:I,7,FALSE)</f>
        <v>90</v>
      </c>
      <c r="Y60" s="30">
        <f>VLOOKUP(D60,'standalone broadband'!A:I,8,FALSE)</f>
        <v>1000</v>
      </c>
      <c r="Z60" s="26">
        <f t="shared" si="27"/>
        <v>3600.1499999999996</v>
      </c>
      <c r="AA60" s="26">
        <f t="shared" si="28"/>
        <v>234.74994999999944</v>
      </c>
      <c r="AB60" s="26" t="str">
        <f t="shared" si="14"/>
        <v>Separate</v>
      </c>
      <c r="AD60" s="23" t="str">
        <f t="shared" si="15"/>
        <v>Mercury</v>
      </c>
      <c r="AE60" s="23" t="str">
        <f t="shared" si="16"/>
        <v>Max</v>
      </c>
      <c r="AF60" s="24" t="str">
        <f t="shared" si="17"/>
        <v xml:space="preserve">Unlimited FibreMax </v>
      </c>
      <c r="AG60" s="25">
        <f t="shared" si="18"/>
        <v>3834.8999499999991</v>
      </c>
      <c r="AH60" s="22" t="str">
        <f t="shared" si="19"/>
        <v>Frank Energy (Standard)</v>
      </c>
      <c r="AI60" s="22" t="str">
        <f t="shared" si="20"/>
        <v>Skinny - Fibre Ultra Unlimited [MAX]</v>
      </c>
      <c r="AJ60" s="25">
        <f t="shared" si="21"/>
        <v>3600.1499999999996</v>
      </c>
      <c r="AK60" s="25">
        <f t="shared" si="22"/>
        <v>234.74994999999944</v>
      </c>
      <c r="AL60" s="22" t="str">
        <f t="shared" si="23"/>
        <v>Separate</v>
      </c>
    </row>
    <row r="61" spans="1:38">
      <c r="A61" s="19" t="s">
        <v>43</v>
      </c>
      <c r="B61" t="s">
        <v>21</v>
      </c>
      <c r="C61" t="s">
        <v>8</v>
      </c>
      <c r="D61" t="s">
        <v>13</v>
      </c>
      <c r="F61" t="str">
        <f t="shared" si="8"/>
        <v>Mercury-4G</v>
      </c>
      <c r="G61" s="1" t="str">
        <f>VLOOKUP(F61,'bundle broadband'!A:L,6,FALSE)</f>
        <v>Wireless broadband 1000 GB</v>
      </c>
      <c r="H61" s="12">
        <f>VLOOKUP(F61,'bundle broadband'!A:L,7,FALSE)</f>
        <v>79</v>
      </c>
      <c r="I61" s="1">
        <f>VLOOKUP(F61,'bundle broadband'!A:L,8,FALSE)</f>
        <v>15</v>
      </c>
      <c r="J61" s="1">
        <f>VLOOKUP(F61,'bundle broadband'!A:L,9,FALSE)</f>
        <v>963</v>
      </c>
      <c r="K61" s="11">
        <f>VLOOKUP(F61,'bundle broadband'!A:L,10,FALSE)</f>
        <v>6</v>
      </c>
      <c r="L61" s="11">
        <f>VLOOKUP(F61,'bundle broadband'!A:L,11,FALSE)</f>
        <v>50</v>
      </c>
      <c r="M61" s="11">
        <f>VLOOKUP(F61,'bundle broadband'!A:L,12,FALSE)</f>
        <v>524</v>
      </c>
      <c r="N61" s="38" t="str">
        <f t="shared" si="24"/>
        <v>Christchurch-Standard-Mercury</v>
      </c>
      <c r="O61" s="2" t="str">
        <f>VLOOKUP(N61,'bundle power'!A:G,6,FALSE)</f>
        <v>Mercury Broadband Bundle (Standard)</v>
      </c>
      <c r="P61" s="16">
        <f>VLOOKUP(N61,'bundle power'!A:G,7,FALSE)</f>
        <v>3035.8999499999995</v>
      </c>
      <c r="Q61" s="7">
        <f t="shared" si="25"/>
        <v>3474.8999499999995</v>
      </c>
      <c r="R61" s="33" t="str">
        <f t="shared" si="26"/>
        <v>Christchurch-Standard</v>
      </c>
      <c r="S61" s="29" t="str">
        <f>VLOOKUP(R61,'standalone power'!A:C,2,FALSE)</f>
        <v>Frank Energy (Standard)</v>
      </c>
      <c r="T61" s="31">
        <f>VLOOKUP(R61,'standalone power'!A:C,3,FALSE)</f>
        <v>2600.1499999999996</v>
      </c>
      <c r="U61" s="30" t="str">
        <f>VLOOKUP(D61,'standalone broadband'!A:I,2,FALSE)</f>
        <v>Skinny - Wireless Unlimited</v>
      </c>
      <c r="V61" s="30">
        <f>VLOOKUP(D61,'standalone broadband'!A:I,3,FALSE)</f>
        <v>55</v>
      </c>
      <c r="W61" s="30">
        <f>VLOOKUP(D61,'standalone broadband'!A:I,4,FALSE)</f>
        <v>10</v>
      </c>
      <c r="X61" s="30">
        <f>VLOOKUP(D61,'standalone broadband'!A:I,7,FALSE)</f>
        <v>110</v>
      </c>
      <c r="Y61" s="30">
        <f>VLOOKUP(D61,'standalone broadband'!A:I,8,FALSE)</f>
        <v>560</v>
      </c>
      <c r="Z61" s="26">
        <f t="shared" si="27"/>
        <v>3160.1499999999996</v>
      </c>
      <c r="AA61" s="26">
        <f t="shared" si="28"/>
        <v>314.7499499999999</v>
      </c>
      <c r="AB61" s="26" t="str">
        <f t="shared" si="14"/>
        <v>Separate</v>
      </c>
      <c r="AD61" s="23" t="str">
        <f t="shared" si="15"/>
        <v>Mercury</v>
      </c>
      <c r="AE61" s="23" t="str">
        <f t="shared" si="16"/>
        <v>4G</v>
      </c>
      <c r="AF61" s="24" t="str">
        <f t="shared" si="17"/>
        <v>Wireless broadband 1000 GB</v>
      </c>
      <c r="AG61" s="25">
        <f t="shared" si="18"/>
        <v>3474.8999499999995</v>
      </c>
      <c r="AH61" s="22" t="str">
        <f t="shared" si="19"/>
        <v>Frank Energy (Standard)</v>
      </c>
      <c r="AI61" s="22" t="str">
        <f t="shared" si="20"/>
        <v>Skinny - Wireless Unlimited</v>
      </c>
      <c r="AJ61" s="25">
        <f t="shared" si="21"/>
        <v>3160.1499999999996</v>
      </c>
      <c r="AK61" s="25">
        <f t="shared" si="22"/>
        <v>314.7499499999999</v>
      </c>
      <c r="AL61" s="22" t="str">
        <f t="shared" si="23"/>
        <v>Separate</v>
      </c>
    </row>
    <row r="62" spans="1:38">
      <c r="A62" s="19" t="s">
        <v>43</v>
      </c>
      <c r="B62" t="s">
        <v>21</v>
      </c>
      <c r="C62" t="s">
        <v>24</v>
      </c>
      <c r="D62" t="s">
        <v>25</v>
      </c>
      <c r="F62" t="str">
        <f t="shared" si="8"/>
        <v>Slingshot-ADSL</v>
      </c>
      <c r="G62" s="1" t="str">
        <f>VLOOKUP(F62,'bundle broadband'!A:L,6,FALSE)</f>
        <v>Standard Broadband Unlimited [ADSL]</v>
      </c>
      <c r="H62" s="12">
        <f>VLOOKUP(F62,'bundle broadband'!A:L,7,FALSE)</f>
        <v>74.95</v>
      </c>
      <c r="I62" s="1">
        <f>VLOOKUP(F62,'bundle broadband'!A:L,8,FALSE)</f>
        <v>75</v>
      </c>
      <c r="J62" s="1">
        <f>VLOOKUP(F62,'bundle broadband'!A:L,9,FALSE)</f>
        <v>974.40000000000009</v>
      </c>
      <c r="K62" s="11">
        <f>VLOOKUP(F62,'bundle broadband'!A:L,10,FALSE)</f>
        <v>0</v>
      </c>
      <c r="L62" s="11">
        <f>VLOOKUP(F62,'bundle broadband'!A:L,11,FALSE)</f>
        <v>490</v>
      </c>
      <c r="M62" s="11">
        <f>VLOOKUP(F62,'bundle broadband'!A:L,12,FALSE)</f>
        <v>490</v>
      </c>
      <c r="N62" s="38" t="str">
        <f t="shared" si="24"/>
        <v>Christchurch-Standard-Slingshot</v>
      </c>
      <c r="O62" s="2" t="str">
        <f>VLOOKUP(N62,'bundle power'!A:G,6,FALSE)</f>
        <v>Slingshot (Standard)</v>
      </c>
      <c r="P62" s="16">
        <f>VLOOKUP(N62,'bundle power'!A:G,7,FALSE)</f>
        <v>3772.0206999999996</v>
      </c>
      <c r="Q62" s="7">
        <f t="shared" si="25"/>
        <v>4256.4206999999997</v>
      </c>
      <c r="R62" s="33" t="str">
        <f t="shared" si="26"/>
        <v>Christchurch-Standard</v>
      </c>
      <c r="S62" s="29" t="str">
        <f>VLOOKUP(R62,'standalone power'!A:C,2,FALSE)</f>
        <v>Frank Energy (Standard)</v>
      </c>
      <c r="T62" s="31">
        <f>VLOOKUP(R62,'standalone power'!A:C,3,FALSE)</f>
        <v>2600.1499999999996</v>
      </c>
      <c r="U62" s="30" t="str">
        <f>VLOOKUP(D62,'standalone broadband'!A:I,2,FALSE)</f>
        <v>Skinny - ADSL Unlimited</v>
      </c>
      <c r="V62" s="30">
        <f>VLOOKUP(D62,'standalone broadband'!A:I,3,FALSE)</f>
        <v>75</v>
      </c>
      <c r="W62" s="30">
        <f>VLOOKUP(D62,'standalone broadband'!A:I,4,FALSE)</f>
        <v>10</v>
      </c>
      <c r="X62" s="30">
        <f>VLOOKUP(D62,'standalone broadband'!A:I,7,FALSE)</f>
        <v>75</v>
      </c>
      <c r="Y62" s="30">
        <f>VLOOKUP(D62,'standalone broadband'!A:I,8,FALSE)</f>
        <v>835</v>
      </c>
      <c r="Z62" s="26">
        <f t="shared" si="27"/>
        <v>3435.1499999999996</v>
      </c>
      <c r="AA62" s="26">
        <f t="shared" si="28"/>
        <v>821.27070000000003</v>
      </c>
      <c r="AB62" s="26" t="str">
        <f t="shared" si="14"/>
        <v>Separate</v>
      </c>
      <c r="AD62" s="23" t="str">
        <f t="shared" si="15"/>
        <v>Slingshot</v>
      </c>
      <c r="AE62" s="23" t="str">
        <f t="shared" si="16"/>
        <v>ADSL</v>
      </c>
      <c r="AF62" s="24" t="str">
        <f t="shared" si="17"/>
        <v>Standard Broadband Unlimited [ADSL]</v>
      </c>
      <c r="AG62" s="25">
        <f t="shared" si="18"/>
        <v>4256.4206999999997</v>
      </c>
      <c r="AH62" s="22" t="str">
        <f t="shared" si="19"/>
        <v>Frank Energy (Standard)</v>
      </c>
      <c r="AI62" s="22" t="str">
        <f t="shared" si="20"/>
        <v>Skinny - ADSL Unlimited</v>
      </c>
      <c r="AJ62" s="25">
        <f t="shared" si="21"/>
        <v>3435.1499999999996</v>
      </c>
      <c r="AK62" s="25">
        <f t="shared" si="22"/>
        <v>821.27070000000003</v>
      </c>
      <c r="AL62" s="22" t="str">
        <f t="shared" si="23"/>
        <v>Separate</v>
      </c>
    </row>
    <row r="63" spans="1:38">
      <c r="A63" s="19" t="s">
        <v>43</v>
      </c>
      <c r="B63" t="s">
        <v>21</v>
      </c>
      <c r="C63" t="s">
        <v>24</v>
      </c>
      <c r="D63" t="s">
        <v>9</v>
      </c>
      <c r="F63" t="str">
        <f t="shared" si="8"/>
        <v>Slingshot-UFB</v>
      </c>
      <c r="G63" s="1" t="str">
        <f>VLOOKUP(F63,'bundle broadband'!A:L,6,FALSE)</f>
        <v>Fibre broadband Unlimited [UFB]</v>
      </c>
      <c r="H63" s="12">
        <f>VLOOKUP(F63,'bundle broadband'!A:L,7,FALSE)</f>
        <v>77</v>
      </c>
      <c r="I63" s="1">
        <f>VLOOKUP(F63,'bundle broadband'!A:L,8,FALSE)</f>
        <v>75</v>
      </c>
      <c r="J63" s="1">
        <f>VLOOKUP(F63,'bundle broadband'!A:L,9,FALSE)</f>
        <v>999</v>
      </c>
      <c r="K63" s="11">
        <f>VLOOKUP(F63,'bundle broadband'!A:L,10,FALSE)</f>
        <v>0</v>
      </c>
      <c r="L63" s="11">
        <f>VLOOKUP(F63,'bundle broadband'!A:L,11,FALSE)</f>
        <v>490</v>
      </c>
      <c r="M63" s="11">
        <f>VLOOKUP(F63,'bundle broadband'!A:L,12,FALSE)</f>
        <v>490</v>
      </c>
      <c r="N63" s="38" t="str">
        <f t="shared" si="24"/>
        <v>Christchurch-Standard-Slingshot</v>
      </c>
      <c r="O63" s="2" t="str">
        <f>VLOOKUP(N63,'bundle power'!A:G,6,FALSE)</f>
        <v>Slingshot (Standard)</v>
      </c>
      <c r="P63" s="16">
        <f>VLOOKUP(N63,'bundle power'!A:G,7,FALSE)</f>
        <v>3772.0206999999996</v>
      </c>
      <c r="Q63" s="7">
        <f t="shared" si="25"/>
        <v>4281.0206999999991</v>
      </c>
      <c r="R63" s="33" t="str">
        <f t="shared" si="26"/>
        <v>Christchurch-Standard</v>
      </c>
      <c r="S63" s="29" t="str">
        <f>VLOOKUP(R63,'standalone power'!A:C,2,FALSE)</f>
        <v>Frank Energy (Standard)</v>
      </c>
      <c r="T63" s="31">
        <f>VLOOKUP(R63,'standalone power'!A:C,3,FALSE)</f>
        <v>2600.1499999999996</v>
      </c>
      <c r="U63" s="30" t="str">
        <f>VLOOKUP(D63,'standalone broadband'!A:I,2,FALSE)</f>
        <v>Skinny - Fibre Unlimited [UFB]</v>
      </c>
      <c r="V63" s="30">
        <f>VLOOKUP(D63,'standalone broadband'!A:I,3,FALSE)</f>
        <v>75</v>
      </c>
      <c r="W63" s="30">
        <f>VLOOKUP(D63,'standalone broadband'!A:I,4,FALSE)</f>
        <v>10</v>
      </c>
      <c r="X63" s="30">
        <f>VLOOKUP(D63,'standalone broadband'!A:I,7,FALSE)</f>
        <v>75</v>
      </c>
      <c r="Y63" s="30">
        <f>VLOOKUP(D63,'standalone broadband'!A:I,8,FALSE)</f>
        <v>835</v>
      </c>
      <c r="Z63" s="26">
        <f t="shared" si="27"/>
        <v>3435.1499999999996</v>
      </c>
      <c r="AA63" s="26">
        <f t="shared" si="28"/>
        <v>845.87069999999949</v>
      </c>
      <c r="AB63" s="26" t="str">
        <f t="shared" si="14"/>
        <v>Separate</v>
      </c>
      <c r="AD63" s="23" t="str">
        <f t="shared" si="15"/>
        <v>Slingshot</v>
      </c>
      <c r="AE63" s="23" t="str">
        <f t="shared" si="16"/>
        <v>UFB</v>
      </c>
      <c r="AF63" s="24" t="str">
        <f t="shared" si="17"/>
        <v>Fibre broadband Unlimited [UFB]</v>
      </c>
      <c r="AG63" s="25">
        <f t="shared" si="18"/>
        <v>4281.0206999999991</v>
      </c>
      <c r="AH63" s="22" t="str">
        <f t="shared" si="19"/>
        <v>Frank Energy (Standard)</v>
      </c>
      <c r="AI63" s="22" t="str">
        <f t="shared" si="20"/>
        <v>Skinny - Fibre Unlimited [UFB]</v>
      </c>
      <c r="AJ63" s="25">
        <f t="shared" si="21"/>
        <v>3435.1499999999996</v>
      </c>
      <c r="AK63" s="25">
        <f t="shared" si="22"/>
        <v>845.87069999999949</v>
      </c>
      <c r="AL63" s="22" t="str">
        <f t="shared" si="23"/>
        <v>Separate</v>
      </c>
    </row>
    <row r="64" spans="1:38">
      <c r="A64" s="19" t="s">
        <v>43</v>
      </c>
      <c r="B64" t="s">
        <v>21</v>
      </c>
      <c r="C64" t="s">
        <v>24</v>
      </c>
      <c r="D64" t="s">
        <v>10</v>
      </c>
      <c r="F64" t="str">
        <f t="shared" si="8"/>
        <v>Slingshot-Max</v>
      </c>
      <c r="G64" s="1" t="str">
        <f>VLOOKUP(F64,'bundle broadband'!A:L,6,FALSE)</f>
        <v>Fibre broadband Unlimited Gigantic [MAX]</v>
      </c>
      <c r="H64" s="12">
        <f>VLOOKUP(F64,'bundle broadband'!A:L,7,FALSE)</f>
        <v>89.95</v>
      </c>
      <c r="I64" s="1">
        <f>VLOOKUP(F64,'bundle broadband'!A:L,8,FALSE)</f>
        <v>75</v>
      </c>
      <c r="J64" s="1">
        <f>VLOOKUP(F64,'bundle broadband'!A:L,9,FALSE)</f>
        <v>1154.4000000000001</v>
      </c>
      <c r="K64" s="11">
        <f>VLOOKUP(F64,'bundle broadband'!A:L,10,FALSE)</f>
        <v>0</v>
      </c>
      <c r="L64" s="11">
        <f>VLOOKUP(F64,'bundle broadband'!A:L,11,FALSE)</f>
        <v>490</v>
      </c>
      <c r="M64" s="11">
        <f>VLOOKUP(F64,'bundle broadband'!A:L,12,FALSE)</f>
        <v>490</v>
      </c>
      <c r="N64" s="38" t="str">
        <f t="shared" si="24"/>
        <v>Christchurch-Standard-Slingshot</v>
      </c>
      <c r="O64" s="2" t="str">
        <f>VLOOKUP(N64,'bundle power'!A:G,6,FALSE)</f>
        <v>Slingshot (Standard)</v>
      </c>
      <c r="P64" s="16">
        <f>VLOOKUP(N64,'bundle power'!A:G,7,FALSE)</f>
        <v>3772.0206999999996</v>
      </c>
      <c r="Q64" s="7">
        <f t="shared" si="25"/>
        <v>4436.4206999999997</v>
      </c>
      <c r="R64" s="33" t="str">
        <f t="shared" si="26"/>
        <v>Christchurch-Standard</v>
      </c>
      <c r="S64" s="29" t="str">
        <f>VLOOKUP(R64,'standalone power'!A:C,2,FALSE)</f>
        <v>Frank Energy (Standard)</v>
      </c>
      <c r="T64" s="31">
        <f>VLOOKUP(R64,'standalone power'!A:C,3,FALSE)</f>
        <v>2600.1499999999996</v>
      </c>
      <c r="U64" s="30" t="str">
        <f>VLOOKUP(D64,'standalone broadband'!A:I,2,FALSE)</f>
        <v>Skinny - Fibre Ultra Unlimited [MAX]</v>
      </c>
      <c r="V64" s="30">
        <f>VLOOKUP(D64,'standalone broadband'!A:I,3,FALSE)</f>
        <v>90</v>
      </c>
      <c r="W64" s="30">
        <f>VLOOKUP(D64,'standalone broadband'!A:I,4,FALSE)</f>
        <v>10</v>
      </c>
      <c r="X64" s="30">
        <f>VLOOKUP(D64,'standalone broadband'!A:I,7,FALSE)</f>
        <v>90</v>
      </c>
      <c r="Y64" s="30">
        <f>VLOOKUP(D64,'standalone broadband'!A:I,8,FALSE)</f>
        <v>1000</v>
      </c>
      <c r="Z64" s="26">
        <f t="shared" si="27"/>
        <v>3600.1499999999996</v>
      </c>
      <c r="AA64" s="26">
        <f t="shared" si="28"/>
        <v>836.27070000000003</v>
      </c>
      <c r="AB64" s="26" t="str">
        <f t="shared" si="14"/>
        <v>Separate</v>
      </c>
      <c r="AD64" s="23" t="str">
        <f t="shared" si="15"/>
        <v>Slingshot</v>
      </c>
      <c r="AE64" s="23" t="str">
        <f t="shared" si="16"/>
        <v>Max</v>
      </c>
      <c r="AF64" s="24" t="str">
        <f t="shared" si="17"/>
        <v>Fibre broadband Unlimited Gigantic [MAX]</v>
      </c>
      <c r="AG64" s="25">
        <f t="shared" si="18"/>
        <v>4436.4206999999997</v>
      </c>
      <c r="AH64" s="22" t="str">
        <f t="shared" si="19"/>
        <v>Frank Energy (Standard)</v>
      </c>
      <c r="AI64" s="22" t="str">
        <f t="shared" si="20"/>
        <v>Skinny - Fibre Ultra Unlimited [MAX]</v>
      </c>
      <c r="AJ64" s="25">
        <f t="shared" si="21"/>
        <v>3600.1499999999996</v>
      </c>
      <c r="AK64" s="25">
        <f t="shared" si="22"/>
        <v>836.27070000000003</v>
      </c>
      <c r="AL64" s="22" t="str">
        <f t="shared" si="23"/>
        <v>Separate</v>
      </c>
    </row>
    <row r="65" spans="1:38">
      <c r="A65" s="19" t="s">
        <v>43</v>
      </c>
      <c r="B65" t="s">
        <v>21</v>
      </c>
      <c r="C65" t="s">
        <v>32</v>
      </c>
      <c r="D65" t="s">
        <v>13</v>
      </c>
      <c r="F65" t="str">
        <f t="shared" si="8"/>
        <v>Contact-4G</v>
      </c>
      <c r="G65" s="1" t="str">
        <f>VLOOKUP(F65,'bundle broadband'!A:L,6,FALSE)</f>
        <v xml:space="preserve">4G 300GB </v>
      </c>
      <c r="H65" s="12">
        <f>VLOOKUP(F65,'bundle broadband'!A:L,7,FALSE)</f>
        <v>55</v>
      </c>
      <c r="I65" s="1">
        <f>VLOOKUP(F65,'bundle broadband'!A:L,8,FALSE)</f>
        <v>15</v>
      </c>
      <c r="J65" s="1">
        <f>VLOOKUP(F65,'bundle broadband'!A:L,9,FALSE)</f>
        <v>675</v>
      </c>
      <c r="K65" s="11">
        <f>VLOOKUP(F65,'bundle broadband'!A:L,10,FALSE)</f>
        <v>0</v>
      </c>
      <c r="L65" s="11">
        <f>VLOOKUP(F65,'bundle broadband'!A:L,11,FALSE)</f>
        <v>0</v>
      </c>
      <c r="M65" s="11">
        <f>VLOOKUP(F65,'bundle broadband'!A:L,12,FALSE)</f>
        <v>0</v>
      </c>
      <c r="N65" s="38" t="str">
        <f t="shared" si="24"/>
        <v>Christchurch-Standard-Contact</v>
      </c>
      <c r="O65" s="2" t="str">
        <f>VLOOKUP(N65,'bundle power'!A:G,6,FALSE)</f>
        <v>Contact Broadband Bundle (Standard)</v>
      </c>
      <c r="P65" s="16">
        <f>VLOOKUP(N65,'bundle power'!A:G,7,FALSE)</f>
        <v>2947.2705999999998</v>
      </c>
      <c r="Q65" s="7">
        <f t="shared" si="25"/>
        <v>3622.2705999999998</v>
      </c>
      <c r="R65" s="33" t="str">
        <f t="shared" si="26"/>
        <v>Christchurch-Standard</v>
      </c>
      <c r="S65" s="29" t="str">
        <f>VLOOKUP(R65,'standalone power'!A:C,2,FALSE)</f>
        <v>Frank Energy (Standard)</v>
      </c>
      <c r="T65" s="31">
        <f>VLOOKUP(R65,'standalone power'!A:C,3,FALSE)</f>
        <v>2600.1499999999996</v>
      </c>
      <c r="U65" s="30" t="str">
        <f>VLOOKUP(D65,'standalone broadband'!A:I,2,FALSE)</f>
        <v>Skinny - Wireless Unlimited</v>
      </c>
      <c r="V65" s="30">
        <f>VLOOKUP(D65,'standalone broadband'!A:I,3,FALSE)</f>
        <v>55</v>
      </c>
      <c r="W65" s="30">
        <f>VLOOKUP(D65,'standalone broadband'!A:I,4,FALSE)</f>
        <v>10</v>
      </c>
      <c r="X65" s="30">
        <f>VLOOKUP(D65,'standalone broadband'!A:I,7,FALSE)</f>
        <v>110</v>
      </c>
      <c r="Y65" s="30">
        <f>VLOOKUP(D65,'standalone broadband'!A:I,8,FALSE)</f>
        <v>560</v>
      </c>
      <c r="Z65" s="26">
        <f t="shared" si="27"/>
        <v>3160.1499999999996</v>
      </c>
      <c r="AA65" s="26">
        <f t="shared" si="28"/>
        <v>462.12060000000019</v>
      </c>
      <c r="AB65" s="26" t="str">
        <f t="shared" si="14"/>
        <v>Separate</v>
      </c>
      <c r="AD65" s="23" t="str">
        <f t="shared" si="15"/>
        <v>Contact</v>
      </c>
      <c r="AE65" s="23" t="str">
        <f t="shared" si="16"/>
        <v>4G</v>
      </c>
      <c r="AF65" s="24" t="str">
        <f t="shared" si="17"/>
        <v xml:space="preserve">4G 300GB </v>
      </c>
      <c r="AG65" s="25">
        <f t="shared" si="18"/>
        <v>3622.2705999999998</v>
      </c>
      <c r="AH65" s="22" t="str">
        <f t="shared" si="19"/>
        <v>Frank Energy (Standard)</v>
      </c>
      <c r="AI65" s="22" t="str">
        <f t="shared" si="20"/>
        <v>Skinny - Wireless Unlimited</v>
      </c>
      <c r="AJ65" s="25">
        <f t="shared" si="21"/>
        <v>3160.1499999999996</v>
      </c>
      <c r="AK65" s="25">
        <f t="shared" si="22"/>
        <v>462.12060000000019</v>
      </c>
      <c r="AL65" s="22" t="str">
        <f t="shared" si="23"/>
        <v>Separate</v>
      </c>
    </row>
    <row r="66" spans="1:38">
      <c r="A66" s="19" t="s">
        <v>43</v>
      </c>
      <c r="B66" t="s">
        <v>21</v>
      </c>
      <c r="C66" t="s">
        <v>32</v>
      </c>
      <c r="D66" t="s">
        <v>9</v>
      </c>
      <c r="F66" t="str">
        <f t="shared" si="8"/>
        <v>Contact-UFB</v>
      </c>
      <c r="G66" s="1" t="str">
        <f>VLOOKUP(F66,'bundle broadband'!A:L,6,FALSE)</f>
        <v xml:space="preserve">Fast Fibre </v>
      </c>
      <c r="H66" s="12">
        <f>VLOOKUP(F66,'bundle broadband'!A:L,7,FALSE)</f>
        <v>70</v>
      </c>
      <c r="I66" s="1">
        <f>VLOOKUP(F66,'bundle broadband'!A:L,8,FALSE)</f>
        <v>15</v>
      </c>
      <c r="J66" s="1">
        <f>VLOOKUP(F66,'bundle broadband'!A:L,9,FALSE)</f>
        <v>855</v>
      </c>
      <c r="K66" s="11">
        <f>VLOOKUP(F66,'bundle broadband'!A:L,10,FALSE)</f>
        <v>0</v>
      </c>
      <c r="L66" s="11">
        <f>VLOOKUP(F66,'bundle broadband'!A:L,11,FALSE)</f>
        <v>0</v>
      </c>
      <c r="M66" s="11">
        <f>VLOOKUP(F66,'bundle broadband'!A:L,12,FALSE)</f>
        <v>0</v>
      </c>
      <c r="N66" s="38" t="str">
        <f t="shared" si="24"/>
        <v>Christchurch-Standard-Contact</v>
      </c>
      <c r="O66" s="2" t="str">
        <f>VLOOKUP(N66,'bundle power'!A:G,6,FALSE)</f>
        <v>Contact Broadband Bundle (Standard)</v>
      </c>
      <c r="P66" s="16">
        <f>VLOOKUP(N66,'bundle power'!A:G,7,FALSE)</f>
        <v>2947.2705999999998</v>
      </c>
      <c r="Q66" s="7">
        <f t="shared" si="25"/>
        <v>3802.2705999999998</v>
      </c>
      <c r="R66" s="33" t="str">
        <f t="shared" si="26"/>
        <v>Christchurch-Standard</v>
      </c>
      <c r="S66" s="29" t="str">
        <f>VLOOKUP(R66,'standalone power'!A:C,2,FALSE)</f>
        <v>Frank Energy (Standard)</v>
      </c>
      <c r="T66" s="31">
        <f>VLOOKUP(R66,'standalone power'!A:C,3,FALSE)</f>
        <v>2600.1499999999996</v>
      </c>
      <c r="U66" s="30" t="str">
        <f>VLOOKUP(D66,'standalone broadband'!A:I,2,FALSE)</f>
        <v>Skinny - Fibre Unlimited [UFB]</v>
      </c>
      <c r="V66" s="30">
        <f>VLOOKUP(D66,'standalone broadband'!A:I,3,FALSE)</f>
        <v>75</v>
      </c>
      <c r="W66" s="30">
        <f>VLOOKUP(D66,'standalone broadband'!A:I,4,FALSE)</f>
        <v>10</v>
      </c>
      <c r="X66" s="30">
        <f>VLOOKUP(D66,'standalone broadband'!A:I,7,FALSE)</f>
        <v>75</v>
      </c>
      <c r="Y66" s="30">
        <f>VLOOKUP(D66,'standalone broadband'!A:I,8,FALSE)</f>
        <v>835</v>
      </c>
      <c r="Z66" s="26">
        <f t="shared" si="27"/>
        <v>3435.1499999999996</v>
      </c>
      <c r="AA66" s="26">
        <f t="shared" si="28"/>
        <v>367.12060000000019</v>
      </c>
      <c r="AB66" s="26" t="str">
        <f t="shared" si="14"/>
        <v>Separate</v>
      </c>
      <c r="AD66" s="23" t="str">
        <f t="shared" si="15"/>
        <v>Contact</v>
      </c>
      <c r="AE66" s="23" t="str">
        <f t="shared" si="16"/>
        <v>UFB</v>
      </c>
      <c r="AF66" s="24" t="str">
        <f t="shared" si="17"/>
        <v xml:space="preserve">Fast Fibre </v>
      </c>
      <c r="AG66" s="25">
        <f t="shared" si="18"/>
        <v>3802.2705999999998</v>
      </c>
      <c r="AH66" s="22" t="str">
        <f t="shared" si="19"/>
        <v>Frank Energy (Standard)</v>
      </c>
      <c r="AI66" s="22" t="str">
        <f t="shared" si="20"/>
        <v>Skinny - Fibre Unlimited [UFB]</v>
      </c>
      <c r="AJ66" s="25">
        <f t="shared" si="21"/>
        <v>3435.1499999999996</v>
      </c>
      <c r="AK66" s="25">
        <f t="shared" si="22"/>
        <v>367.12060000000019</v>
      </c>
      <c r="AL66" s="22" t="str">
        <f t="shared" si="23"/>
        <v>Separate</v>
      </c>
    </row>
    <row r="67" spans="1:38">
      <c r="A67" s="19" t="s">
        <v>43</v>
      </c>
      <c r="B67" t="s">
        <v>21</v>
      </c>
      <c r="C67" t="s">
        <v>57</v>
      </c>
      <c r="D67" t="s">
        <v>9</v>
      </c>
      <c r="E67" s="34" t="s">
        <v>87</v>
      </c>
      <c r="F67" t="str">
        <f t="shared" si="8"/>
        <v>Electric Kiwi-UFB-Kiwi</v>
      </c>
      <c r="G67" s="1" t="str">
        <f>VLOOKUP(F67,'bundle broadband'!A:L,6,FALSE)</f>
        <v xml:space="preserve">Sweet Fibre </v>
      </c>
      <c r="H67" s="12">
        <f>VLOOKUP(F67,'bundle broadband'!A:L,7,FALSE)</f>
        <v>79.5</v>
      </c>
      <c r="I67" s="1">
        <f>VLOOKUP(F67,'bundle broadband'!A:L,8,FALSE)</f>
        <v>0</v>
      </c>
      <c r="J67" s="1">
        <f>VLOOKUP(F67,'bundle broadband'!A:L,9,FALSE)</f>
        <v>954</v>
      </c>
      <c r="K67" s="11">
        <f>VLOOKUP(F67,'bundle broadband'!A:L,10,FALSE)</f>
        <v>1</v>
      </c>
      <c r="L67" s="11">
        <f>VLOOKUP(F67,'bundle broadband'!A:L,11,FALSE)</f>
        <v>0</v>
      </c>
      <c r="M67" s="11">
        <f>VLOOKUP(F67,'bundle broadband'!A:L,12,FALSE)</f>
        <v>79.5</v>
      </c>
      <c r="N67" s="38" t="str">
        <f t="shared" si="24"/>
        <v>Christchurch-Standard-Electric Kiwi-Kiwi</v>
      </c>
      <c r="O67" s="2" t="str">
        <f>VLOOKUP(N67,'bundle power'!A:G,6,FALSE)</f>
        <v>Electric Kiwi - Kiwi (Standard)</v>
      </c>
      <c r="P67" s="16">
        <f>VLOOKUP(N67,'bundle power'!A:G,7,FALSE)</f>
        <v>3740.8637499999995</v>
      </c>
      <c r="Q67" s="7">
        <f t="shared" si="25"/>
        <v>4615.3637499999995</v>
      </c>
      <c r="R67" s="33" t="str">
        <f t="shared" si="26"/>
        <v>Christchurch-Standard</v>
      </c>
      <c r="S67" s="29" t="str">
        <f>VLOOKUP(R67,'standalone power'!A:C,2,FALSE)</f>
        <v>Frank Energy (Standard)</v>
      </c>
      <c r="T67" s="31">
        <f>VLOOKUP(R67,'standalone power'!A:C,3,FALSE)</f>
        <v>2600.1499999999996</v>
      </c>
      <c r="U67" s="30" t="str">
        <f>VLOOKUP(D67,'standalone broadband'!A:I,2,FALSE)</f>
        <v>Skinny - Fibre Unlimited [UFB]</v>
      </c>
      <c r="V67" s="30">
        <f>VLOOKUP(D67,'standalone broadband'!A:I,3,FALSE)</f>
        <v>75</v>
      </c>
      <c r="W67" s="30">
        <f>VLOOKUP(D67,'standalone broadband'!A:I,4,FALSE)</f>
        <v>10</v>
      </c>
      <c r="X67" s="30">
        <f>VLOOKUP(D67,'standalone broadband'!A:I,7,FALSE)</f>
        <v>75</v>
      </c>
      <c r="Y67" s="30">
        <f>VLOOKUP(D67,'standalone broadband'!A:I,8,FALSE)</f>
        <v>835</v>
      </c>
      <c r="Z67" s="26">
        <f t="shared" si="27"/>
        <v>3435.1499999999996</v>
      </c>
      <c r="AA67" s="26">
        <f t="shared" si="28"/>
        <v>1180.2137499999999</v>
      </c>
      <c r="AB67" s="26" t="str">
        <f t="shared" si="14"/>
        <v>Separate</v>
      </c>
      <c r="AD67" s="23" t="str">
        <f t="shared" si="15"/>
        <v>Electric Kiwi</v>
      </c>
      <c r="AE67" s="23" t="str">
        <f t="shared" si="16"/>
        <v>UFB</v>
      </c>
      <c r="AF67" s="24" t="str">
        <f t="shared" si="17"/>
        <v xml:space="preserve">Sweet Fibre </v>
      </c>
      <c r="AG67" s="25">
        <f t="shared" si="18"/>
        <v>4615.3637499999995</v>
      </c>
      <c r="AH67" s="22" t="str">
        <f t="shared" si="19"/>
        <v>Frank Energy (Standard)</v>
      </c>
      <c r="AI67" s="22" t="str">
        <f t="shared" si="20"/>
        <v>Skinny - Fibre Unlimited [UFB]</v>
      </c>
      <c r="AJ67" s="25">
        <f t="shared" si="21"/>
        <v>3435.1499999999996</v>
      </c>
      <c r="AK67" s="25">
        <f t="shared" si="22"/>
        <v>1180.2137499999999</v>
      </c>
      <c r="AL67" s="22" t="str">
        <f t="shared" si="23"/>
        <v>Separate</v>
      </c>
    </row>
    <row r="68" spans="1:38">
      <c r="A68" s="19" t="s">
        <v>43</v>
      </c>
      <c r="B68" t="s">
        <v>21</v>
      </c>
      <c r="C68" t="s">
        <v>57</v>
      </c>
      <c r="D68" t="s">
        <v>9</v>
      </c>
      <c r="E68" s="34" t="s">
        <v>88</v>
      </c>
      <c r="F68" t="str">
        <f t="shared" ref="F68:F131" si="29">CONCATENATE(C68,"-",D68,E68)</f>
        <v>Electric Kiwi-UFB-MoveMaster</v>
      </c>
      <c r="G68" s="1" t="str">
        <f>VLOOKUP(F68,'bundle broadband'!A:L,6,FALSE)</f>
        <v xml:space="preserve">Sweet Fibre </v>
      </c>
      <c r="H68" s="12">
        <f>VLOOKUP(F68,'bundle broadband'!A:L,7,FALSE)</f>
        <v>79.5</v>
      </c>
      <c r="I68" s="1">
        <f>VLOOKUP(F68,'bundle broadband'!A:L,8,FALSE)</f>
        <v>0</v>
      </c>
      <c r="J68" s="1">
        <f>VLOOKUP(F68,'bundle broadband'!A:L,9,FALSE)</f>
        <v>954</v>
      </c>
      <c r="K68" s="11">
        <f>VLOOKUP(F68,'bundle broadband'!A:L,10,FALSE)</f>
        <v>1</v>
      </c>
      <c r="L68" s="11">
        <f>VLOOKUP(F68,'bundle broadband'!A:L,11,FALSE)</f>
        <v>0</v>
      </c>
      <c r="M68" s="11">
        <f>VLOOKUP(F68,'bundle broadband'!A:L,12,FALSE)</f>
        <v>79.5</v>
      </c>
      <c r="N68" s="38" t="str">
        <f t="shared" si="24"/>
        <v>Christchurch-Standard-Electric Kiwi-MoveMaster</v>
      </c>
      <c r="O68" s="2" t="str">
        <f>VLOOKUP(N68,'bundle power'!A:G,6,FALSE)</f>
        <v>Electric Kiwi - MoveMaster (Standard)</v>
      </c>
      <c r="P68" s="16">
        <f>VLOOKUP(N68,'bundle power'!A:G,7,FALSE)</f>
        <v>3417.7376699999991</v>
      </c>
      <c r="Q68" s="7">
        <f t="shared" si="25"/>
        <v>4292.2376699999986</v>
      </c>
      <c r="R68" s="33" t="str">
        <f t="shared" si="26"/>
        <v>Christchurch-Standard</v>
      </c>
      <c r="S68" s="29" t="str">
        <f>VLOOKUP(R68,'standalone power'!A:C,2,FALSE)</f>
        <v>Frank Energy (Standard)</v>
      </c>
      <c r="T68" s="31">
        <f>VLOOKUP(R68,'standalone power'!A:C,3,FALSE)</f>
        <v>2600.1499999999996</v>
      </c>
      <c r="U68" s="30" t="str">
        <f>VLOOKUP(D68,'standalone broadband'!A:I,2,FALSE)</f>
        <v>Skinny - Fibre Unlimited [UFB]</v>
      </c>
      <c r="V68" s="30">
        <f>VLOOKUP(D68,'standalone broadband'!A:I,3,FALSE)</f>
        <v>75</v>
      </c>
      <c r="W68" s="30">
        <f>VLOOKUP(D68,'standalone broadband'!A:I,4,FALSE)</f>
        <v>10</v>
      </c>
      <c r="X68" s="30">
        <f>VLOOKUP(D68,'standalone broadband'!A:I,7,FALSE)</f>
        <v>75</v>
      </c>
      <c r="Y68" s="30">
        <f>VLOOKUP(D68,'standalone broadband'!A:I,8,FALSE)</f>
        <v>835</v>
      </c>
      <c r="Z68" s="26">
        <f t="shared" si="27"/>
        <v>3435.1499999999996</v>
      </c>
      <c r="AA68" s="26">
        <f t="shared" si="28"/>
        <v>857.08766999999898</v>
      </c>
      <c r="AB68" s="26" t="str">
        <f t="shared" ref="AB68:AB131" si="30">IF(AA68&gt;0, "Separate","Bundle")</f>
        <v>Separate</v>
      </c>
      <c r="AD68" s="23" t="str">
        <f t="shared" ref="AD68:AD131" si="31">C68</f>
        <v>Electric Kiwi</v>
      </c>
      <c r="AE68" s="23" t="str">
        <f t="shared" ref="AE68:AE131" si="32">D68</f>
        <v>UFB</v>
      </c>
      <c r="AF68" s="24" t="str">
        <f t="shared" ref="AF68:AF131" si="33">G68</f>
        <v xml:space="preserve">Sweet Fibre </v>
      </c>
      <c r="AG68" s="25">
        <f t="shared" ref="AG68:AG131" si="34">Q68</f>
        <v>4292.2376699999986</v>
      </c>
      <c r="AH68" s="22" t="str">
        <f t="shared" ref="AH68:AH131" si="35">S68</f>
        <v>Frank Energy (Standard)</v>
      </c>
      <c r="AI68" s="22" t="str">
        <f t="shared" ref="AI68:AI131" si="36">U68</f>
        <v>Skinny - Fibre Unlimited [UFB]</v>
      </c>
      <c r="AJ68" s="25">
        <f t="shared" ref="AJ68:AJ131" si="37">Z68</f>
        <v>3435.1499999999996</v>
      </c>
      <c r="AK68" s="25">
        <f t="shared" ref="AK68:AK131" si="38">AA68</f>
        <v>857.08766999999898</v>
      </c>
      <c r="AL68" s="22" t="str">
        <f t="shared" ref="AL68:AL131" si="39">AB68</f>
        <v>Separate</v>
      </c>
    </row>
    <row r="69" spans="1:38">
      <c r="A69" s="19" t="s">
        <v>43</v>
      </c>
      <c r="B69" t="s">
        <v>21</v>
      </c>
      <c r="C69" t="s">
        <v>57</v>
      </c>
      <c r="D69" t="s">
        <v>9</v>
      </c>
      <c r="E69" s="34" t="s">
        <v>84</v>
      </c>
      <c r="F69" t="str">
        <f t="shared" si="29"/>
        <v>Electric Kiwi-UFB-Prepaid</v>
      </c>
      <c r="G69" s="1" t="str">
        <f>VLOOKUP(F69,'bundle broadband'!A:L,6,FALSE)</f>
        <v xml:space="preserve">Sweet Fibre </v>
      </c>
      <c r="H69" s="12">
        <f>VLOOKUP(F69,'bundle broadband'!A:L,7,FALSE)</f>
        <v>79.5</v>
      </c>
      <c r="I69" s="1">
        <f>VLOOKUP(F69,'bundle broadband'!A:L,8,FALSE)</f>
        <v>0</v>
      </c>
      <c r="J69" s="1">
        <f>VLOOKUP(F69,'bundle broadband'!A:L,9,FALSE)</f>
        <v>954</v>
      </c>
      <c r="K69" s="11">
        <f>VLOOKUP(F69,'bundle broadband'!A:L,10,FALSE)</f>
        <v>0</v>
      </c>
      <c r="L69" s="11">
        <f>VLOOKUP(F69,'bundle broadband'!A:L,11,FALSE)</f>
        <v>0</v>
      </c>
      <c r="M69" s="11">
        <f>VLOOKUP(F69,'bundle broadband'!A:L,12,FALSE)</f>
        <v>0</v>
      </c>
      <c r="N69" s="38" t="str">
        <f t="shared" si="24"/>
        <v>Christchurch-Standard-Electric Kiwi-Prepaid</v>
      </c>
      <c r="O69" s="2" t="str">
        <f>VLOOKUP(N69,'bundle power'!A:G,6,FALSE)</f>
        <v>Electric Kiwi - Prepay 300 (Standard)</v>
      </c>
      <c r="P69" s="16">
        <f>VLOOKUP(N69,'bundle power'!A:G,7,FALSE)</f>
        <v>2403.8553499999998</v>
      </c>
      <c r="Q69" s="7">
        <f t="shared" si="25"/>
        <v>3357.8553499999998</v>
      </c>
      <c r="R69" s="33" t="str">
        <f t="shared" si="26"/>
        <v>Christchurch-Standard</v>
      </c>
      <c r="S69" s="29" t="str">
        <f>VLOOKUP(R69,'standalone power'!A:C,2,FALSE)</f>
        <v>Frank Energy (Standard)</v>
      </c>
      <c r="T69" s="31">
        <f>VLOOKUP(R69,'standalone power'!A:C,3,FALSE)</f>
        <v>2600.1499999999996</v>
      </c>
      <c r="U69" s="30" t="str">
        <f>VLOOKUP(D69,'standalone broadband'!A:I,2,FALSE)</f>
        <v>Skinny - Fibre Unlimited [UFB]</v>
      </c>
      <c r="V69" s="30">
        <f>VLOOKUP(D69,'standalone broadband'!A:I,3,FALSE)</f>
        <v>75</v>
      </c>
      <c r="W69" s="30">
        <f>VLOOKUP(D69,'standalone broadband'!A:I,4,FALSE)</f>
        <v>10</v>
      </c>
      <c r="X69" s="30">
        <f>VLOOKUP(D69,'standalone broadband'!A:I,7,FALSE)</f>
        <v>75</v>
      </c>
      <c r="Y69" s="30">
        <f>VLOOKUP(D69,'standalone broadband'!A:I,8,FALSE)</f>
        <v>835</v>
      </c>
      <c r="Z69" s="26">
        <f t="shared" si="27"/>
        <v>3435.1499999999996</v>
      </c>
      <c r="AA69" s="26">
        <f t="shared" si="28"/>
        <v>-77.29464999999982</v>
      </c>
      <c r="AB69" s="26" t="str">
        <f t="shared" si="30"/>
        <v>Bundle</v>
      </c>
      <c r="AD69" s="23" t="str">
        <f t="shared" si="31"/>
        <v>Electric Kiwi</v>
      </c>
      <c r="AE69" s="23" t="str">
        <f t="shared" si="32"/>
        <v>UFB</v>
      </c>
      <c r="AF69" s="24" t="str">
        <f t="shared" si="33"/>
        <v xml:space="preserve">Sweet Fibre </v>
      </c>
      <c r="AG69" s="25">
        <f t="shared" si="34"/>
        <v>3357.8553499999998</v>
      </c>
      <c r="AH69" s="22" t="str">
        <f t="shared" si="35"/>
        <v>Frank Energy (Standard)</v>
      </c>
      <c r="AI69" s="22" t="str">
        <f t="shared" si="36"/>
        <v>Skinny - Fibre Unlimited [UFB]</v>
      </c>
      <c r="AJ69" s="25">
        <f t="shared" si="37"/>
        <v>3435.1499999999996</v>
      </c>
      <c r="AK69" s="25">
        <f t="shared" si="38"/>
        <v>-77.29464999999982</v>
      </c>
      <c r="AL69" s="22" t="str">
        <f t="shared" si="39"/>
        <v>Bundle</v>
      </c>
    </row>
    <row r="70" spans="1:38">
      <c r="A70" s="19" t="s">
        <v>43</v>
      </c>
      <c r="B70" t="s">
        <v>21</v>
      </c>
      <c r="C70" t="s">
        <v>57</v>
      </c>
      <c r="D70" t="s">
        <v>69</v>
      </c>
      <c r="E70" s="34" t="s">
        <v>87</v>
      </c>
      <c r="F70" t="str">
        <f t="shared" si="29"/>
        <v>Electric Kiwi-MAX-Kiwi</v>
      </c>
      <c r="G70" s="1" t="str">
        <f>VLOOKUP(F70,'bundle broadband'!A:L,6,FALSE)</f>
        <v>Sweet As Fibre</v>
      </c>
      <c r="H70" s="12">
        <f>VLOOKUP(F70,'bundle broadband'!A:L,7,FALSE)</f>
        <v>88.5</v>
      </c>
      <c r="I70" s="1">
        <f>VLOOKUP(F70,'bundle broadband'!A:L,8,FALSE)</f>
        <v>0</v>
      </c>
      <c r="J70" s="1">
        <f>VLOOKUP(F70,'bundle broadband'!A:L,9,FALSE)</f>
        <v>1062</v>
      </c>
      <c r="K70" s="11">
        <f>VLOOKUP(F70,'bundle broadband'!A:L,10,FALSE)</f>
        <v>1</v>
      </c>
      <c r="L70" s="11">
        <f>VLOOKUP(F70,'bundle broadband'!A:L,11,FALSE)</f>
        <v>0</v>
      </c>
      <c r="M70" s="11">
        <f>VLOOKUP(F70,'bundle broadband'!A:L,12,FALSE)</f>
        <v>88.5</v>
      </c>
      <c r="N70" s="38" t="str">
        <f t="shared" si="24"/>
        <v>Christchurch-Standard-Electric Kiwi-Kiwi</v>
      </c>
      <c r="O70" s="2" t="str">
        <f>VLOOKUP(N70,'bundle power'!A:G,6,FALSE)</f>
        <v>Electric Kiwi - Kiwi (Standard)</v>
      </c>
      <c r="P70" s="16">
        <f>VLOOKUP(N70,'bundle power'!A:G,7,FALSE)</f>
        <v>3740.8637499999995</v>
      </c>
      <c r="Q70" s="7">
        <f t="shared" si="25"/>
        <v>4714.3637499999995</v>
      </c>
      <c r="R70" s="33" t="str">
        <f t="shared" si="26"/>
        <v>Christchurch-Standard</v>
      </c>
      <c r="S70" s="29" t="str">
        <f>VLOOKUP(R70,'standalone power'!A:C,2,FALSE)</f>
        <v>Frank Energy (Standard)</v>
      </c>
      <c r="T70" s="31">
        <f>VLOOKUP(R70,'standalone power'!A:C,3,FALSE)</f>
        <v>2600.1499999999996</v>
      </c>
      <c r="U70" s="30" t="str">
        <f>VLOOKUP(D70,'standalone broadband'!A:I,2,FALSE)</f>
        <v>Skinny - Fibre Ultra Unlimited [MAX]</v>
      </c>
      <c r="V70" s="30">
        <f>VLOOKUP(D70,'standalone broadband'!A:I,3,FALSE)</f>
        <v>90</v>
      </c>
      <c r="W70" s="30">
        <f>VLOOKUP(D70,'standalone broadband'!A:I,4,FALSE)</f>
        <v>10</v>
      </c>
      <c r="X70" s="30">
        <f>VLOOKUP(D70,'standalone broadband'!A:I,7,FALSE)</f>
        <v>90</v>
      </c>
      <c r="Y70" s="30">
        <f>VLOOKUP(D70,'standalone broadband'!A:I,8,FALSE)</f>
        <v>1000</v>
      </c>
      <c r="Z70" s="26">
        <f t="shared" si="27"/>
        <v>3600.1499999999996</v>
      </c>
      <c r="AA70" s="26">
        <f t="shared" si="28"/>
        <v>1114.2137499999999</v>
      </c>
      <c r="AB70" s="26" t="str">
        <f t="shared" si="30"/>
        <v>Separate</v>
      </c>
      <c r="AD70" s="23" t="str">
        <f t="shared" si="31"/>
        <v>Electric Kiwi</v>
      </c>
      <c r="AE70" s="23" t="str">
        <f t="shared" si="32"/>
        <v>MAX</v>
      </c>
      <c r="AF70" s="24" t="str">
        <f t="shared" si="33"/>
        <v>Sweet As Fibre</v>
      </c>
      <c r="AG70" s="25">
        <f t="shared" si="34"/>
        <v>4714.3637499999995</v>
      </c>
      <c r="AH70" s="22" t="str">
        <f t="shared" si="35"/>
        <v>Frank Energy (Standard)</v>
      </c>
      <c r="AI70" s="22" t="str">
        <f t="shared" si="36"/>
        <v>Skinny - Fibre Ultra Unlimited [MAX]</v>
      </c>
      <c r="AJ70" s="25">
        <f t="shared" si="37"/>
        <v>3600.1499999999996</v>
      </c>
      <c r="AK70" s="25">
        <f t="shared" si="38"/>
        <v>1114.2137499999999</v>
      </c>
      <c r="AL70" s="22" t="str">
        <f t="shared" si="39"/>
        <v>Separate</v>
      </c>
    </row>
    <row r="71" spans="1:38">
      <c r="A71" s="19" t="s">
        <v>43</v>
      </c>
      <c r="B71" t="s">
        <v>21</v>
      </c>
      <c r="C71" t="s">
        <v>57</v>
      </c>
      <c r="D71" t="s">
        <v>69</v>
      </c>
      <c r="E71" s="34" t="s">
        <v>88</v>
      </c>
      <c r="F71" t="str">
        <f t="shared" si="29"/>
        <v>Electric Kiwi-MAX-MoveMaster</v>
      </c>
      <c r="G71" s="1" t="str">
        <f>VLOOKUP(F71,'bundle broadband'!A:L,6,FALSE)</f>
        <v>Sweet As Fibre</v>
      </c>
      <c r="H71" s="12">
        <f>VLOOKUP(F71,'bundle broadband'!A:L,7,FALSE)</f>
        <v>88.5</v>
      </c>
      <c r="I71" s="1">
        <f>VLOOKUP(F71,'bundle broadband'!A:L,8,FALSE)</f>
        <v>0</v>
      </c>
      <c r="J71" s="1">
        <f>VLOOKUP(F71,'bundle broadband'!A:L,9,FALSE)</f>
        <v>1062</v>
      </c>
      <c r="K71" s="11">
        <f>VLOOKUP(F71,'bundle broadband'!A:L,10,FALSE)</f>
        <v>1</v>
      </c>
      <c r="L71" s="11">
        <f>VLOOKUP(F71,'bundle broadband'!A:L,11,FALSE)</f>
        <v>0</v>
      </c>
      <c r="M71" s="11">
        <f>VLOOKUP(F71,'bundle broadband'!A:L,12,FALSE)</f>
        <v>88.5</v>
      </c>
      <c r="N71" s="38" t="str">
        <f t="shared" si="24"/>
        <v>Christchurch-Standard-Electric Kiwi-MoveMaster</v>
      </c>
      <c r="O71" s="2" t="str">
        <f>VLOOKUP(N71,'bundle power'!A:G,6,FALSE)</f>
        <v>Electric Kiwi - MoveMaster (Standard)</v>
      </c>
      <c r="P71" s="16">
        <f>VLOOKUP(N71,'bundle power'!A:G,7,FALSE)</f>
        <v>3417.7376699999991</v>
      </c>
      <c r="Q71" s="7">
        <f t="shared" si="25"/>
        <v>4391.2376699999986</v>
      </c>
      <c r="R71" s="33" t="str">
        <f t="shared" si="26"/>
        <v>Christchurch-Standard</v>
      </c>
      <c r="S71" s="29" t="str">
        <f>VLOOKUP(R71,'standalone power'!A:C,2,FALSE)</f>
        <v>Frank Energy (Standard)</v>
      </c>
      <c r="T71" s="31">
        <f>VLOOKUP(R71,'standalone power'!A:C,3,FALSE)</f>
        <v>2600.1499999999996</v>
      </c>
      <c r="U71" s="30" t="str">
        <f>VLOOKUP(D71,'standalone broadband'!A:I,2,FALSE)</f>
        <v>Skinny - Fibre Ultra Unlimited [MAX]</v>
      </c>
      <c r="V71" s="30">
        <f>VLOOKUP(D71,'standalone broadband'!A:I,3,FALSE)</f>
        <v>90</v>
      </c>
      <c r="W71" s="30">
        <f>VLOOKUP(D71,'standalone broadband'!A:I,4,FALSE)</f>
        <v>10</v>
      </c>
      <c r="X71" s="30">
        <f>VLOOKUP(D71,'standalone broadband'!A:I,7,FALSE)</f>
        <v>90</v>
      </c>
      <c r="Y71" s="30">
        <f>VLOOKUP(D71,'standalone broadband'!A:I,8,FALSE)</f>
        <v>1000</v>
      </c>
      <c r="Z71" s="26">
        <f t="shared" si="27"/>
        <v>3600.1499999999996</v>
      </c>
      <c r="AA71" s="26">
        <f t="shared" si="28"/>
        <v>791.08766999999898</v>
      </c>
      <c r="AB71" s="26" t="str">
        <f t="shared" si="30"/>
        <v>Separate</v>
      </c>
      <c r="AD71" s="23" t="str">
        <f t="shared" si="31"/>
        <v>Electric Kiwi</v>
      </c>
      <c r="AE71" s="23" t="str">
        <f t="shared" si="32"/>
        <v>MAX</v>
      </c>
      <c r="AF71" s="24" t="str">
        <f t="shared" si="33"/>
        <v>Sweet As Fibre</v>
      </c>
      <c r="AG71" s="25">
        <f t="shared" si="34"/>
        <v>4391.2376699999986</v>
      </c>
      <c r="AH71" s="22" t="str">
        <f t="shared" si="35"/>
        <v>Frank Energy (Standard)</v>
      </c>
      <c r="AI71" s="22" t="str">
        <f t="shared" si="36"/>
        <v>Skinny - Fibre Ultra Unlimited [MAX]</v>
      </c>
      <c r="AJ71" s="25">
        <f t="shared" si="37"/>
        <v>3600.1499999999996</v>
      </c>
      <c r="AK71" s="25">
        <f t="shared" si="38"/>
        <v>791.08766999999898</v>
      </c>
      <c r="AL71" s="22" t="str">
        <f t="shared" si="39"/>
        <v>Separate</v>
      </c>
    </row>
    <row r="72" spans="1:38">
      <c r="A72" s="19" t="s">
        <v>43</v>
      </c>
      <c r="B72" t="s">
        <v>21</v>
      </c>
      <c r="C72" t="s">
        <v>57</v>
      </c>
      <c r="D72" t="s">
        <v>69</v>
      </c>
      <c r="E72" s="34" t="s">
        <v>84</v>
      </c>
      <c r="F72" t="str">
        <f t="shared" si="29"/>
        <v>Electric Kiwi-MAX-Prepaid</v>
      </c>
      <c r="G72" s="1" t="str">
        <f>VLOOKUP(F72,'bundle broadband'!A:L,6,FALSE)</f>
        <v>Sweet As Fibre</v>
      </c>
      <c r="H72" s="12">
        <f>VLOOKUP(F72,'bundle broadband'!A:L,7,FALSE)</f>
        <v>88.5</v>
      </c>
      <c r="I72" s="1">
        <f>VLOOKUP(F72,'bundle broadband'!A:L,8,FALSE)</f>
        <v>0</v>
      </c>
      <c r="J72" s="1">
        <f>VLOOKUP(F72,'bundle broadband'!A:L,9,FALSE)</f>
        <v>1062</v>
      </c>
      <c r="K72" s="11">
        <f>VLOOKUP(F72,'bundle broadband'!A:L,10,FALSE)</f>
        <v>0</v>
      </c>
      <c r="L72" s="11">
        <f>VLOOKUP(F72,'bundle broadband'!A:L,11,FALSE)</f>
        <v>0</v>
      </c>
      <c r="M72" s="11">
        <f>VLOOKUP(F72,'bundle broadband'!A:L,12,FALSE)</f>
        <v>0</v>
      </c>
      <c r="N72" s="38" t="str">
        <f t="shared" si="24"/>
        <v>Christchurch-Standard-Electric Kiwi-Prepaid</v>
      </c>
      <c r="O72" s="2" t="str">
        <f>VLOOKUP(N72,'bundle power'!A:G,6,FALSE)</f>
        <v>Electric Kiwi - Prepay 300 (Standard)</v>
      </c>
      <c r="P72" s="16">
        <f>VLOOKUP(N72,'bundle power'!A:G,7,FALSE)</f>
        <v>2403.8553499999998</v>
      </c>
      <c r="Q72" s="7">
        <f t="shared" si="25"/>
        <v>3465.8553499999998</v>
      </c>
      <c r="R72" s="33" t="str">
        <f t="shared" si="26"/>
        <v>Christchurch-Standard</v>
      </c>
      <c r="S72" s="29" t="str">
        <f>VLOOKUP(R72,'standalone power'!A:C,2,FALSE)</f>
        <v>Frank Energy (Standard)</v>
      </c>
      <c r="T72" s="31">
        <f>VLOOKUP(R72,'standalone power'!A:C,3,FALSE)</f>
        <v>2600.1499999999996</v>
      </c>
      <c r="U72" s="30" t="str">
        <f>VLOOKUP(D72,'standalone broadband'!A:I,2,FALSE)</f>
        <v>Skinny - Fibre Ultra Unlimited [MAX]</v>
      </c>
      <c r="V72" s="30">
        <f>VLOOKUP(D72,'standalone broadband'!A:I,3,FALSE)</f>
        <v>90</v>
      </c>
      <c r="W72" s="30">
        <f>VLOOKUP(D72,'standalone broadband'!A:I,4,FALSE)</f>
        <v>10</v>
      </c>
      <c r="X72" s="30">
        <f>VLOOKUP(D72,'standalone broadband'!A:I,7,FALSE)</f>
        <v>90</v>
      </c>
      <c r="Y72" s="30">
        <f>VLOOKUP(D72,'standalone broadband'!A:I,8,FALSE)</f>
        <v>1000</v>
      </c>
      <c r="Z72" s="26">
        <f t="shared" si="27"/>
        <v>3600.1499999999996</v>
      </c>
      <c r="AA72" s="26">
        <f t="shared" si="28"/>
        <v>-134.29464999999982</v>
      </c>
      <c r="AB72" s="26" t="str">
        <f t="shared" si="30"/>
        <v>Bundle</v>
      </c>
      <c r="AD72" s="23" t="str">
        <f t="shared" si="31"/>
        <v>Electric Kiwi</v>
      </c>
      <c r="AE72" s="23" t="str">
        <f t="shared" si="32"/>
        <v>MAX</v>
      </c>
      <c r="AF72" s="24" t="str">
        <f t="shared" si="33"/>
        <v>Sweet As Fibre</v>
      </c>
      <c r="AG72" s="25">
        <f t="shared" si="34"/>
        <v>3465.8553499999998</v>
      </c>
      <c r="AH72" s="22" t="str">
        <f t="shared" si="35"/>
        <v>Frank Energy (Standard)</v>
      </c>
      <c r="AI72" s="22" t="str">
        <f t="shared" si="36"/>
        <v>Skinny - Fibre Ultra Unlimited [MAX]</v>
      </c>
      <c r="AJ72" s="25">
        <f t="shared" si="37"/>
        <v>3600.1499999999996</v>
      </c>
      <c r="AK72" s="25">
        <f t="shared" si="38"/>
        <v>-134.29464999999982</v>
      </c>
      <c r="AL72" s="22" t="str">
        <f t="shared" si="39"/>
        <v>Bundle</v>
      </c>
    </row>
    <row r="73" spans="1:38">
      <c r="A73" s="19" t="s">
        <v>43</v>
      </c>
      <c r="B73" s="37" t="s">
        <v>37</v>
      </c>
      <c r="C73" t="s">
        <v>8</v>
      </c>
      <c r="D73" t="s">
        <v>9</v>
      </c>
      <c r="F73" t="str">
        <f t="shared" si="29"/>
        <v>Mercury-UFB</v>
      </c>
      <c r="G73" s="1" t="str">
        <f>VLOOKUP(F73,'bundle broadband'!A:L,6,FALSE)</f>
        <v>Unlimited FibreClassic</v>
      </c>
      <c r="H73" s="12">
        <f>VLOOKUP(F73,'bundle broadband'!A:L,7,FALSE)</f>
        <v>94</v>
      </c>
      <c r="I73" s="1">
        <f>VLOOKUP(F73,'bundle broadband'!A:L,8,FALSE)</f>
        <v>195</v>
      </c>
      <c r="J73" s="1">
        <f>VLOOKUP(F73,'bundle broadband'!A:L,9,FALSE)</f>
        <v>1323</v>
      </c>
      <c r="K73" s="11">
        <f>VLOOKUP(F73,'bundle broadband'!A:L,10,FALSE)</f>
        <v>6</v>
      </c>
      <c r="L73" s="11">
        <f>VLOOKUP(F73,'bundle broadband'!A:L,11,FALSE)</f>
        <v>50</v>
      </c>
      <c r="M73" s="11">
        <f>VLOOKUP(F73,'bundle broadband'!A:L,12,FALSE)</f>
        <v>614</v>
      </c>
      <c r="N73" s="38" t="str">
        <f t="shared" si="24"/>
        <v>Christchurch-Low-Mercury</v>
      </c>
      <c r="O73" s="2" t="str">
        <f>VLOOKUP(N73,'bundle power'!A:G,6,FALSE)</f>
        <v>Mercury Broadband Bundle (Low)</v>
      </c>
      <c r="P73" s="16">
        <f>VLOOKUP(N73,'bundle power'!A:G,7,FALSE)</f>
        <v>2535.1577499999999</v>
      </c>
      <c r="Q73" s="7">
        <f t="shared" si="25"/>
        <v>3244.1577499999999</v>
      </c>
      <c r="R73" s="33" t="str">
        <f t="shared" si="26"/>
        <v>Christchurch-Low</v>
      </c>
      <c r="S73" s="29" t="str">
        <f>VLOOKUP(R73,'standalone power'!A:C,2,FALSE)</f>
        <v>Frank Energy (Low)</v>
      </c>
      <c r="T73" s="31">
        <f>VLOOKUP(R73,'standalone power'!A:C,3,FALSE)</f>
        <v>2140.15</v>
      </c>
      <c r="U73" s="30" t="str">
        <f>VLOOKUP(D73,'standalone broadband'!A:I,2,FALSE)</f>
        <v>Skinny - Fibre Unlimited [UFB]</v>
      </c>
      <c r="V73" s="30">
        <f>VLOOKUP(D73,'standalone broadband'!A:I,3,FALSE)</f>
        <v>75</v>
      </c>
      <c r="W73" s="30">
        <f>VLOOKUP(D73,'standalone broadband'!A:I,4,FALSE)</f>
        <v>10</v>
      </c>
      <c r="X73" s="30">
        <f>VLOOKUP(D73,'standalone broadband'!A:I,7,FALSE)</f>
        <v>75</v>
      </c>
      <c r="Y73" s="30">
        <f>VLOOKUP(D73,'standalone broadband'!A:I,8,FALSE)</f>
        <v>835</v>
      </c>
      <c r="Z73" s="26">
        <f t="shared" si="27"/>
        <v>2975.15</v>
      </c>
      <c r="AA73" s="26">
        <f t="shared" si="28"/>
        <v>269.00774999999976</v>
      </c>
      <c r="AB73" s="26" t="str">
        <f t="shared" si="30"/>
        <v>Separate</v>
      </c>
      <c r="AD73" s="23" t="str">
        <f t="shared" si="31"/>
        <v>Mercury</v>
      </c>
      <c r="AE73" s="23" t="str">
        <f t="shared" si="32"/>
        <v>UFB</v>
      </c>
      <c r="AF73" s="24" t="str">
        <f t="shared" si="33"/>
        <v>Unlimited FibreClassic</v>
      </c>
      <c r="AG73" s="25">
        <f t="shared" si="34"/>
        <v>3244.1577499999999</v>
      </c>
      <c r="AH73" s="22" t="str">
        <f t="shared" si="35"/>
        <v>Frank Energy (Low)</v>
      </c>
      <c r="AI73" s="22" t="str">
        <f t="shared" si="36"/>
        <v>Skinny - Fibre Unlimited [UFB]</v>
      </c>
      <c r="AJ73" s="25">
        <f t="shared" si="37"/>
        <v>2975.15</v>
      </c>
      <c r="AK73" s="25">
        <f t="shared" si="38"/>
        <v>269.00774999999976</v>
      </c>
      <c r="AL73" s="22" t="str">
        <f t="shared" si="39"/>
        <v>Separate</v>
      </c>
    </row>
    <row r="74" spans="1:38">
      <c r="A74" s="19" t="s">
        <v>43</v>
      </c>
      <c r="B74" s="37" t="s">
        <v>37</v>
      </c>
      <c r="C74" t="s">
        <v>8</v>
      </c>
      <c r="D74" t="s">
        <v>10</v>
      </c>
      <c r="F74" t="str">
        <f t="shared" si="29"/>
        <v>Mercury-Max</v>
      </c>
      <c r="G74" s="1" t="str">
        <f>VLOOKUP(F74,'bundle broadband'!A:L,6,FALSE)</f>
        <v xml:space="preserve">Unlimited FibreMax </v>
      </c>
      <c r="H74" s="12">
        <f>VLOOKUP(F74,'bundle broadband'!A:L,7,FALSE)</f>
        <v>109</v>
      </c>
      <c r="I74" s="1">
        <f>VLOOKUP(F74,'bundle broadband'!A:L,8,FALSE)</f>
        <v>195</v>
      </c>
      <c r="J74" s="1">
        <f>VLOOKUP(F74,'bundle broadband'!A:L,9,FALSE)</f>
        <v>1503</v>
      </c>
      <c r="K74" s="11">
        <f>VLOOKUP(F74,'bundle broadband'!A:L,10,FALSE)</f>
        <v>6</v>
      </c>
      <c r="L74" s="11">
        <f>VLOOKUP(F74,'bundle broadband'!A:L,11,FALSE)</f>
        <v>50</v>
      </c>
      <c r="M74" s="11">
        <f>VLOOKUP(F74,'bundle broadband'!A:L,12,FALSE)</f>
        <v>704</v>
      </c>
      <c r="N74" s="38" t="str">
        <f t="shared" si="24"/>
        <v>Christchurch-Low-Mercury</v>
      </c>
      <c r="O74" s="2" t="str">
        <f>VLOOKUP(N74,'bundle power'!A:G,6,FALSE)</f>
        <v>Mercury Broadband Bundle (Low)</v>
      </c>
      <c r="P74" s="16">
        <f>VLOOKUP(N74,'bundle power'!A:G,7,FALSE)</f>
        <v>2535.1577499999999</v>
      </c>
      <c r="Q74" s="7">
        <f t="shared" si="25"/>
        <v>3334.1577499999999</v>
      </c>
      <c r="R74" s="33" t="str">
        <f t="shared" si="26"/>
        <v>Christchurch-Low</v>
      </c>
      <c r="S74" s="29" t="str">
        <f>VLOOKUP(R74,'standalone power'!A:C,2,FALSE)</f>
        <v>Frank Energy (Low)</v>
      </c>
      <c r="T74" s="31">
        <f>VLOOKUP(R74,'standalone power'!A:C,3,FALSE)</f>
        <v>2140.15</v>
      </c>
      <c r="U74" s="30" t="str">
        <f>VLOOKUP(D74,'standalone broadband'!A:I,2,FALSE)</f>
        <v>Skinny - Fibre Ultra Unlimited [MAX]</v>
      </c>
      <c r="V74" s="30">
        <f>VLOOKUP(D74,'standalone broadband'!A:I,3,FALSE)</f>
        <v>90</v>
      </c>
      <c r="W74" s="30">
        <f>VLOOKUP(D74,'standalone broadband'!A:I,4,FALSE)</f>
        <v>10</v>
      </c>
      <c r="X74" s="30">
        <f>VLOOKUP(D74,'standalone broadband'!A:I,7,FALSE)</f>
        <v>90</v>
      </c>
      <c r="Y74" s="30">
        <f>VLOOKUP(D74,'standalone broadband'!A:I,8,FALSE)</f>
        <v>1000</v>
      </c>
      <c r="Z74" s="26">
        <f t="shared" si="27"/>
        <v>3140.15</v>
      </c>
      <c r="AA74" s="26">
        <f t="shared" si="28"/>
        <v>194.00774999999976</v>
      </c>
      <c r="AB74" s="26" t="str">
        <f t="shared" si="30"/>
        <v>Separate</v>
      </c>
      <c r="AD74" s="23" t="str">
        <f t="shared" si="31"/>
        <v>Mercury</v>
      </c>
      <c r="AE74" s="23" t="str">
        <f t="shared" si="32"/>
        <v>Max</v>
      </c>
      <c r="AF74" s="24" t="str">
        <f t="shared" si="33"/>
        <v xml:space="preserve">Unlimited FibreMax </v>
      </c>
      <c r="AG74" s="25">
        <f t="shared" si="34"/>
        <v>3334.1577499999999</v>
      </c>
      <c r="AH74" s="22" t="str">
        <f t="shared" si="35"/>
        <v>Frank Energy (Low)</v>
      </c>
      <c r="AI74" s="22" t="str">
        <f t="shared" si="36"/>
        <v>Skinny - Fibre Ultra Unlimited [MAX]</v>
      </c>
      <c r="AJ74" s="25">
        <f t="shared" si="37"/>
        <v>3140.15</v>
      </c>
      <c r="AK74" s="25">
        <f t="shared" si="38"/>
        <v>194.00774999999976</v>
      </c>
      <c r="AL74" s="22" t="str">
        <f t="shared" si="39"/>
        <v>Separate</v>
      </c>
    </row>
    <row r="75" spans="1:38">
      <c r="A75" s="19" t="s">
        <v>43</v>
      </c>
      <c r="B75" s="37" t="s">
        <v>37</v>
      </c>
      <c r="C75" t="s">
        <v>8</v>
      </c>
      <c r="D75" t="s">
        <v>13</v>
      </c>
      <c r="F75" t="str">
        <f t="shared" si="29"/>
        <v>Mercury-4G</v>
      </c>
      <c r="G75" s="1" t="str">
        <f>VLOOKUP(F75,'bundle broadband'!A:L,6,FALSE)</f>
        <v>Wireless broadband 1000 GB</v>
      </c>
      <c r="H75" s="12">
        <f>VLOOKUP(F75,'bundle broadband'!A:L,7,FALSE)</f>
        <v>79</v>
      </c>
      <c r="I75" s="1">
        <f>VLOOKUP(F75,'bundle broadband'!A:L,8,FALSE)</f>
        <v>15</v>
      </c>
      <c r="J75" s="1">
        <f>VLOOKUP(F75,'bundle broadband'!A:L,9,FALSE)</f>
        <v>963</v>
      </c>
      <c r="K75" s="11">
        <f>VLOOKUP(F75,'bundle broadband'!A:L,10,FALSE)</f>
        <v>6</v>
      </c>
      <c r="L75" s="11">
        <f>VLOOKUP(F75,'bundle broadband'!A:L,11,FALSE)</f>
        <v>50</v>
      </c>
      <c r="M75" s="11">
        <f>VLOOKUP(F75,'bundle broadband'!A:L,12,FALSE)</f>
        <v>524</v>
      </c>
      <c r="N75" s="38" t="str">
        <f t="shared" si="24"/>
        <v>Christchurch-Low-Mercury</v>
      </c>
      <c r="O75" s="2" t="str">
        <f>VLOOKUP(N75,'bundle power'!A:G,6,FALSE)</f>
        <v>Mercury Broadband Bundle (Low)</v>
      </c>
      <c r="P75" s="16">
        <f>VLOOKUP(N75,'bundle power'!A:G,7,FALSE)</f>
        <v>2535.1577499999999</v>
      </c>
      <c r="Q75" s="7">
        <f t="shared" si="25"/>
        <v>2974.1577499999999</v>
      </c>
      <c r="R75" s="33" t="str">
        <f t="shared" si="26"/>
        <v>Christchurch-Low</v>
      </c>
      <c r="S75" s="29" t="str">
        <f>VLOOKUP(R75,'standalone power'!A:C,2,FALSE)</f>
        <v>Frank Energy (Low)</v>
      </c>
      <c r="T75" s="31">
        <f>VLOOKUP(R75,'standalone power'!A:C,3,FALSE)</f>
        <v>2140.15</v>
      </c>
      <c r="U75" s="30" t="str">
        <f>VLOOKUP(D75,'standalone broadband'!A:I,2,FALSE)</f>
        <v>Skinny - Wireless Unlimited</v>
      </c>
      <c r="V75" s="30">
        <f>VLOOKUP(D75,'standalone broadband'!A:I,3,FALSE)</f>
        <v>55</v>
      </c>
      <c r="W75" s="30">
        <f>VLOOKUP(D75,'standalone broadband'!A:I,4,FALSE)</f>
        <v>10</v>
      </c>
      <c r="X75" s="30">
        <f>VLOOKUP(D75,'standalone broadband'!A:I,7,FALSE)</f>
        <v>110</v>
      </c>
      <c r="Y75" s="30">
        <f>VLOOKUP(D75,'standalone broadband'!A:I,8,FALSE)</f>
        <v>560</v>
      </c>
      <c r="Z75" s="26">
        <f t="shared" si="27"/>
        <v>2700.15</v>
      </c>
      <c r="AA75" s="26">
        <f t="shared" si="28"/>
        <v>274.00774999999976</v>
      </c>
      <c r="AB75" s="26" t="str">
        <f t="shared" si="30"/>
        <v>Separate</v>
      </c>
      <c r="AD75" s="23" t="str">
        <f t="shared" si="31"/>
        <v>Mercury</v>
      </c>
      <c r="AE75" s="23" t="str">
        <f t="shared" si="32"/>
        <v>4G</v>
      </c>
      <c r="AF75" s="24" t="str">
        <f t="shared" si="33"/>
        <v>Wireless broadband 1000 GB</v>
      </c>
      <c r="AG75" s="25">
        <f t="shared" si="34"/>
        <v>2974.1577499999999</v>
      </c>
      <c r="AH75" s="22" t="str">
        <f t="shared" si="35"/>
        <v>Frank Energy (Low)</v>
      </c>
      <c r="AI75" s="22" t="str">
        <f t="shared" si="36"/>
        <v>Skinny - Wireless Unlimited</v>
      </c>
      <c r="AJ75" s="25">
        <f t="shared" si="37"/>
        <v>2700.15</v>
      </c>
      <c r="AK75" s="25">
        <f t="shared" si="38"/>
        <v>274.00774999999976</v>
      </c>
      <c r="AL75" s="22" t="str">
        <f t="shared" si="39"/>
        <v>Separate</v>
      </c>
    </row>
    <row r="76" spans="1:38">
      <c r="A76" s="19" t="s">
        <v>43</v>
      </c>
      <c r="B76" s="37" t="s">
        <v>37</v>
      </c>
      <c r="C76" t="s">
        <v>24</v>
      </c>
      <c r="D76" t="s">
        <v>25</v>
      </c>
      <c r="F76" t="str">
        <f t="shared" si="29"/>
        <v>Slingshot-ADSL</v>
      </c>
      <c r="G76" s="1" t="str">
        <f>VLOOKUP(F76,'bundle broadband'!A:L,6,FALSE)</f>
        <v>Standard Broadband Unlimited [ADSL]</v>
      </c>
      <c r="H76" s="12">
        <f>VLOOKUP(F76,'bundle broadband'!A:L,7,FALSE)</f>
        <v>74.95</v>
      </c>
      <c r="I76" s="1">
        <f>VLOOKUP(F76,'bundle broadband'!A:L,8,FALSE)</f>
        <v>75</v>
      </c>
      <c r="J76" s="1">
        <f>VLOOKUP(F76,'bundle broadband'!A:L,9,FALSE)</f>
        <v>974.40000000000009</v>
      </c>
      <c r="K76" s="11">
        <f>VLOOKUP(F76,'bundle broadband'!A:L,10,FALSE)</f>
        <v>0</v>
      </c>
      <c r="L76" s="11">
        <f>VLOOKUP(F76,'bundle broadband'!A:L,11,FALSE)</f>
        <v>490</v>
      </c>
      <c r="M76" s="11">
        <f>VLOOKUP(F76,'bundle broadband'!A:L,12,FALSE)</f>
        <v>490</v>
      </c>
      <c r="N76" s="38" t="str">
        <f t="shared" si="24"/>
        <v>Christchurch-Low-Slingshot</v>
      </c>
      <c r="O76" s="2" t="str">
        <f>VLOOKUP(N76,'bundle power'!A:G,6,FALSE)</f>
        <v>Slingshot (Low)</v>
      </c>
      <c r="P76" s="16">
        <f>VLOOKUP(N76,'bundle power'!A:G,7,FALSE)</f>
        <v>3087.7235499999997</v>
      </c>
      <c r="Q76" s="7">
        <f t="shared" si="25"/>
        <v>3572.1235499999998</v>
      </c>
      <c r="R76" s="33" t="str">
        <f t="shared" si="26"/>
        <v>Christchurch-Low</v>
      </c>
      <c r="S76" s="29" t="str">
        <f>VLOOKUP(R76,'standalone power'!A:C,2,FALSE)</f>
        <v>Frank Energy (Low)</v>
      </c>
      <c r="T76" s="31">
        <f>VLOOKUP(R76,'standalone power'!A:C,3,FALSE)</f>
        <v>2140.15</v>
      </c>
      <c r="U76" s="30" t="str">
        <f>VLOOKUP(D76,'standalone broadband'!A:I,2,FALSE)</f>
        <v>Skinny - ADSL Unlimited</v>
      </c>
      <c r="V76" s="30">
        <f>VLOOKUP(D76,'standalone broadband'!A:I,3,FALSE)</f>
        <v>75</v>
      </c>
      <c r="W76" s="30">
        <f>VLOOKUP(D76,'standalone broadband'!A:I,4,FALSE)</f>
        <v>10</v>
      </c>
      <c r="X76" s="30">
        <f>VLOOKUP(D76,'standalone broadband'!A:I,7,FALSE)</f>
        <v>75</v>
      </c>
      <c r="Y76" s="30">
        <f>VLOOKUP(D76,'standalone broadband'!A:I,8,FALSE)</f>
        <v>835</v>
      </c>
      <c r="Z76" s="26">
        <f t="shared" si="27"/>
        <v>2975.15</v>
      </c>
      <c r="AA76" s="26">
        <f t="shared" si="28"/>
        <v>596.9735499999997</v>
      </c>
      <c r="AB76" s="26" t="str">
        <f t="shared" si="30"/>
        <v>Separate</v>
      </c>
      <c r="AD76" s="23" t="str">
        <f t="shared" si="31"/>
        <v>Slingshot</v>
      </c>
      <c r="AE76" s="23" t="str">
        <f t="shared" si="32"/>
        <v>ADSL</v>
      </c>
      <c r="AF76" s="24" t="str">
        <f t="shared" si="33"/>
        <v>Standard Broadband Unlimited [ADSL]</v>
      </c>
      <c r="AG76" s="25">
        <f t="shared" si="34"/>
        <v>3572.1235499999998</v>
      </c>
      <c r="AH76" s="22" t="str">
        <f t="shared" si="35"/>
        <v>Frank Energy (Low)</v>
      </c>
      <c r="AI76" s="22" t="str">
        <f t="shared" si="36"/>
        <v>Skinny - ADSL Unlimited</v>
      </c>
      <c r="AJ76" s="25">
        <f t="shared" si="37"/>
        <v>2975.15</v>
      </c>
      <c r="AK76" s="25">
        <f t="shared" si="38"/>
        <v>596.9735499999997</v>
      </c>
      <c r="AL76" s="22" t="str">
        <f t="shared" si="39"/>
        <v>Separate</v>
      </c>
    </row>
    <row r="77" spans="1:38">
      <c r="A77" s="19" t="s">
        <v>43</v>
      </c>
      <c r="B77" s="37" t="s">
        <v>37</v>
      </c>
      <c r="C77" t="s">
        <v>24</v>
      </c>
      <c r="D77" t="s">
        <v>9</v>
      </c>
      <c r="F77" t="str">
        <f t="shared" si="29"/>
        <v>Slingshot-UFB</v>
      </c>
      <c r="G77" s="1" t="str">
        <f>VLOOKUP(F77,'bundle broadband'!A:L,6,FALSE)</f>
        <v>Fibre broadband Unlimited [UFB]</v>
      </c>
      <c r="H77" s="12">
        <f>VLOOKUP(F77,'bundle broadband'!A:L,7,FALSE)</f>
        <v>77</v>
      </c>
      <c r="I77" s="1">
        <f>VLOOKUP(F77,'bundle broadband'!A:L,8,FALSE)</f>
        <v>75</v>
      </c>
      <c r="J77" s="1">
        <f>VLOOKUP(F77,'bundle broadband'!A:L,9,FALSE)</f>
        <v>999</v>
      </c>
      <c r="K77" s="11">
        <f>VLOOKUP(F77,'bundle broadband'!A:L,10,FALSE)</f>
        <v>0</v>
      </c>
      <c r="L77" s="11">
        <f>VLOOKUP(F77,'bundle broadband'!A:L,11,FALSE)</f>
        <v>490</v>
      </c>
      <c r="M77" s="11">
        <f>VLOOKUP(F77,'bundle broadband'!A:L,12,FALSE)</f>
        <v>490</v>
      </c>
      <c r="N77" s="38" t="str">
        <f t="shared" si="24"/>
        <v>Christchurch-Low-Slingshot</v>
      </c>
      <c r="O77" s="2" t="str">
        <f>VLOOKUP(N77,'bundle power'!A:G,6,FALSE)</f>
        <v>Slingshot (Low)</v>
      </c>
      <c r="P77" s="16">
        <f>VLOOKUP(N77,'bundle power'!A:G,7,FALSE)</f>
        <v>3087.7235499999997</v>
      </c>
      <c r="Q77" s="7">
        <f t="shared" si="25"/>
        <v>3596.7235499999997</v>
      </c>
      <c r="R77" s="33" t="str">
        <f t="shared" si="26"/>
        <v>Christchurch-Low</v>
      </c>
      <c r="S77" s="29" t="str">
        <f>VLOOKUP(R77,'standalone power'!A:C,2,FALSE)</f>
        <v>Frank Energy (Low)</v>
      </c>
      <c r="T77" s="31">
        <f>VLOOKUP(R77,'standalone power'!A:C,3,FALSE)</f>
        <v>2140.15</v>
      </c>
      <c r="U77" s="30" t="str">
        <f>VLOOKUP(D77,'standalone broadband'!A:I,2,FALSE)</f>
        <v>Skinny - Fibre Unlimited [UFB]</v>
      </c>
      <c r="V77" s="30">
        <f>VLOOKUP(D77,'standalone broadband'!A:I,3,FALSE)</f>
        <v>75</v>
      </c>
      <c r="W77" s="30">
        <f>VLOOKUP(D77,'standalone broadband'!A:I,4,FALSE)</f>
        <v>10</v>
      </c>
      <c r="X77" s="30">
        <f>VLOOKUP(D77,'standalone broadband'!A:I,7,FALSE)</f>
        <v>75</v>
      </c>
      <c r="Y77" s="30">
        <f>VLOOKUP(D77,'standalone broadband'!A:I,8,FALSE)</f>
        <v>835</v>
      </c>
      <c r="Z77" s="26">
        <f t="shared" si="27"/>
        <v>2975.15</v>
      </c>
      <c r="AA77" s="26">
        <f t="shared" si="28"/>
        <v>621.57354999999961</v>
      </c>
      <c r="AB77" s="26" t="str">
        <f t="shared" si="30"/>
        <v>Separate</v>
      </c>
      <c r="AD77" s="23" t="str">
        <f t="shared" si="31"/>
        <v>Slingshot</v>
      </c>
      <c r="AE77" s="23" t="str">
        <f t="shared" si="32"/>
        <v>UFB</v>
      </c>
      <c r="AF77" s="24" t="str">
        <f t="shared" si="33"/>
        <v>Fibre broadband Unlimited [UFB]</v>
      </c>
      <c r="AG77" s="25">
        <f t="shared" si="34"/>
        <v>3596.7235499999997</v>
      </c>
      <c r="AH77" s="22" t="str">
        <f t="shared" si="35"/>
        <v>Frank Energy (Low)</v>
      </c>
      <c r="AI77" s="22" t="str">
        <f t="shared" si="36"/>
        <v>Skinny - Fibre Unlimited [UFB]</v>
      </c>
      <c r="AJ77" s="25">
        <f t="shared" si="37"/>
        <v>2975.15</v>
      </c>
      <c r="AK77" s="25">
        <f t="shared" si="38"/>
        <v>621.57354999999961</v>
      </c>
      <c r="AL77" s="22" t="str">
        <f t="shared" si="39"/>
        <v>Separate</v>
      </c>
    </row>
    <row r="78" spans="1:38">
      <c r="A78" s="19" t="s">
        <v>43</v>
      </c>
      <c r="B78" s="37" t="s">
        <v>37</v>
      </c>
      <c r="C78" t="s">
        <v>24</v>
      </c>
      <c r="D78" t="s">
        <v>10</v>
      </c>
      <c r="F78" t="str">
        <f t="shared" si="29"/>
        <v>Slingshot-Max</v>
      </c>
      <c r="G78" s="1" t="str">
        <f>VLOOKUP(F78,'bundle broadband'!A:L,6,FALSE)</f>
        <v>Fibre broadband Unlimited Gigantic [MAX]</v>
      </c>
      <c r="H78" s="12">
        <f>VLOOKUP(F78,'bundle broadband'!A:L,7,FALSE)</f>
        <v>89.95</v>
      </c>
      <c r="I78" s="1">
        <f>VLOOKUP(F78,'bundle broadband'!A:L,8,FALSE)</f>
        <v>75</v>
      </c>
      <c r="J78" s="1">
        <f>VLOOKUP(F78,'bundle broadband'!A:L,9,FALSE)</f>
        <v>1154.4000000000001</v>
      </c>
      <c r="K78" s="11">
        <f>VLOOKUP(F78,'bundle broadband'!A:L,10,FALSE)</f>
        <v>0</v>
      </c>
      <c r="L78" s="11">
        <f>VLOOKUP(F78,'bundle broadband'!A:L,11,FALSE)</f>
        <v>490</v>
      </c>
      <c r="M78" s="11">
        <f>VLOOKUP(F78,'bundle broadband'!A:L,12,FALSE)</f>
        <v>490</v>
      </c>
      <c r="N78" s="38" t="str">
        <f t="shared" si="24"/>
        <v>Christchurch-Low-Slingshot</v>
      </c>
      <c r="O78" s="2" t="str">
        <f>VLOOKUP(N78,'bundle power'!A:G,6,FALSE)</f>
        <v>Slingshot (Low)</v>
      </c>
      <c r="P78" s="16">
        <f>VLOOKUP(N78,'bundle power'!A:G,7,FALSE)</f>
        <v>3087.7235499999997</v>
      </c>
      <c r="Q78" s="7">
        <f t="shared" si="25"/>
        <v>3752.1235500000003</v>
      </c>
      <c r="R78" s="33" t="str">
        <f t="shared" si="26"/>
        <v>Christchurch-Low</v>
      </c>
      <c r="S78" s="29" t="str">
        <f>VLOOKUP(R78,'standalone power'!A:C,2,FALSE)</f>
        <v>Frank Energy (Low)</v>
      </c>
      <c r="T78" s="31">
        <f>VLOOKUP(R78,'standalone power'!A:C,3,FALSE)</f>
        <v>2140.15</v>
      </c>
      <c r="U78" s="30" t="str">
        <f>VLOOKUP(D78,'standalone broadband'!A:I,2,FALSE)</f>
        <v>Skinny - Fibre Ultra Unlimited [MAX]</v>
      </c>
      <c r="V78" s="30">
        <f>VLOOKUP(D78,'standalone broadband'!A:I,3,FALSE)</f>
        <v>90</v>
      </c>
      <c r="W78" s="30">
        <f>VLOOKUP(D78,'standalone broadband'!A:I,4,FALSE)</f>
        <v>10</v>
      </c>
      <c r="X78" s="30">
        <f>VLOOKUP(D78,'standalone broadband'!A:I,7,FALSE)</f>
        <v>90</v>
      </c>
      <c r="Y78" s="30">
        <f>VLOOKUP(D78,'standalone broadband'!A:I,8,FALSE)</f>
        <v>1000</v>
      </c>
      <c r="Z78" s="26">
        <f t="shared" si="27"/>
        <v>3140.15</v>
      </c>
      <c r="AA78" s="26">
        <f t="shared" si="28"/>
        <v>611.97355000000016</v>
      </c>
      <c r="AB78" s="26" t="str">
        <f t="shared" si="30"/>
        <v>Separate</v>
      </c>
      <c r="AD78" s="23" t="str">
        <f t="shared" si="31"/>
        <v>Slingshot</v>
      </c>
      <c r="AE78" s="23" t="str">
        <f t="shared" si="32"/>
        <v>Max</v>
      </c>
      <c r="AF78" s="24" t="str">
        <f t="shared" si="33"/>
        <v>Fibre broadband Unlimited Gigantic [MAX]</v>
      </c>
      <c r="AG78" s="25">
        <f t="shared" si="34"/>
        <v>3752.1235500000003</v>
      </c>
      <c r="AH78" s="22" t="str">
        <f t="shared" si="35"/>
        <v>Frank Energy (Low)</v>
      </c>
      <c r="AI78" s="22" t="str">
        <f t="shared" si="36"/>
        <v>Skinny - Fibre Ultra Unlimited [MAX]</v>
      </c>
      <c r="AJ78" s="25">
        <f t="shared" si="37"/>
        <v>3140.15</v>
      </c>
      <c r="AK78" s="25">
        <f t="shared" si="38"/>
        <v>611.97355000000016</v>
      </c>
      <c r="AL78" s="22" t="str">
        <f t="shared" si="39"/>
        <v>Separate</v>
      </c>
    </row>
    <row r="79" spans="1:38">
      <c r="A79" s="19" t="s">
        <v>43</v>
      </c>
      <c r="B79" s="37" t="s">
        <v>37</v>
      </c>
      <c r="C79" t="s">
        <v>32</v>
      </c>
      <c r="D79" t="s">
        <v>13</v>
      </c>
      <c r="F79" t="str">
        <f t="shared" si="29"/>
        <v>Contact-4G</v>
      </c>
      <c r="G79" s="1" t="str">
        <f>VLOOKUP(F79,'bundle broadband'!A:L,6,FALSE)</f>
        <v xml:space="preserve">4G 300GB </v>
      </c>
      <c r="H79" s="12">
        <f>VLOOKUP(F79,'bundle broadband'!A:L,7,FALSE)</f>
        <v>55</v>
      </c>
      <c r="I79" s="1">
        <f>VLOOKUP(F79,'bundle broadband'!A:L,8,FALSE)</f>
        <v>15</v>
      </c>
      <c r="J79" s="1">
        <f>VLOOKUP(F79,'bundle broadband'!A:L,9,FALSE)</f>
        <v>675</v>
      </c>
      <c r="K79" s="11">
        <f>VLOOKUP(F79,'bundle broadband'!A:L,10,FALSE)</f>
        <v>0</v>
      </c>
      <c r="L79" s="11">
        <f>VLOOKUP(F79,'bundle broadband'!A:L,11,FALSE)</f>
        <v>0</v>
      </c>
      <c r="M79" s="11">
        <f>VLOOKUP(F79,'bundle broadband'!A:L,12,FALSE)</f>
        <v>0</v>
      </c>
      <c r="N79" s="38" t="str">
        <f t="shared" si="24"/>
        <v>Christchurch-Low-Contact</v>
      </c>
      <c r="O79" s="2" t="str">
        <f>VLOOKUP(N79,'bundle power'!A:G,6,FALSE)</f>
        <v>Contact Broadband Bundle (Low)</v>
      </c>
      <c r="P79" s="16">
        <f>VLOOKUP(N79,'bundle power'!A:G,7,FALSE)</f>
        <v>2449.2401</v>
      </c>
      <c r="Q79" s="7">
        <f t="shared" si="25"/>
        <v>3124.2401</v>
      </c>
      <c r="R79" s="33" t="str">
        <f t="shared" si="26"/>
        <v>Christchurch-Low</v>
      </c>
      <c r="S79" s="29" t="str">
        <f>VLOOKUP(R79,'standalone power'!A:C,2,FALSE)</f>
        <v>Frank Energy (Low)</v>
      </c>
      <c r="T79" s="31">
        <f>VLOOKUP(R79,'standalone power'!A:C,3,FALSE)</f>
        <v>2140.15</v>
      </c>
      <c r="U79" s="30" t="str">
        <f>VLOOKUP(D79,'standalone broadband'!A:I,2,FALSE)</f>
        <v>Skinny - Wireless Unlimited</v>
      </c>
      <c r="V79" s="30">
        <f>VLOOKUP(D79,'standalone broadband'!A:I,3,FALSE)</f>
        <v>55</v>
      </c>
      <c r="W79" s="30">
        <f>VLOOKUP(D79,'standalone broadband'!A:I,4,FALSE)</f>
        <v>10</v>
      </c>
      <c r="X79" s="30">
        <f>VLOOKUP(D79,'standalone broadband'!A:I,7,FALSE)</f>
        <v>110</v>
      </c>
      <c r="Y79" s="30">
        <f>VLOOKUP(D79,'standalone broadband'!A:I,8,FALSE)</f>
        <v>560</v>
      </c>
      <c r="Z79" s="26">
        <f t="shared" si="27"/>
        <v>2700.15</v>
      </c>
      <c r="AA79" s="26">
        <f t="shared" si="28"/>
        <v>424.09009999999989</v>
      </c>
      <c r="AB79" s="26" t="str">
        <f t="shared" si="30"/>
        <v>Separate</v>
      </c>
      <c r="AD79" s="23" t="str">
        <f t="shared" si="31"/>
        <v>Contact</v>
      </c>
      <c r="AE79" s="23" t="str">
        <f t="shared" si="32"/>
        <v>4G</v>
      </c>
      <c r="AF79" s="24" t="str">
        <f t="shared" si="33"/>
        <v xml:space="preserve">4G 300GB </v>
      </c>
      <c r="AG79" s="25">
        <f t="shared" si="34"/>
        <v>3124.2401</v>
      </c>
      <c r="AH79" s="22" t="str">
        <f t="shared" si="35"/>
        <v>Frank Energy (Low)</v>
      </c>
      <c r="AI79" s="22" t="str">
        <f t="shared" si="36"/>
        <v>Skinny - Wireless Unlimited</v>
      </c>
      <c r="AJ79" s="25">
        <f t="shared" si="37"/>
        <v>2700.15</v>
      </c>
      <c r="AK79" s="25">
        <f t="shared" si="38"/>
        <v>424.09009999999989</v>
      </c>
      <c r="AL79" s="22" t="str">
        <f t="shared" si="39"/>
        <v>Separate</v>
      </c>
    </row>
    <row r="80" spans="1:38">
      <c r="A80" s="19" t="s">
        <v>43</v>
      </c>
      <c r="B80" s="37" t="s">
        <v>37</v>
      </c>
      <c r="C80" t="s">
        <v>32</v>
      </c>
      <c r="D80" t="s">
        <v>9</v>
      </c>
      <c r="F80" t="str">
        <f t="shared" si="29"/>
        <v>Contact-UFB</v>
      </c>
      <c r="G80" s="1" t="str">
        <f>VLOOKUP(F80,'bundle broadband'!A:L,6,FALSE)</f>
        <v xml:space="preserve">Fast Fibre </v>
      </c>
      <c r="H80" s="12">
        <f>VLOOKUP(F80,'bundle broadband'!A:L,7,FALSE)</f>
        <v>70</v>
      </c>
      <c r="I80" s="1">
        <f>VLOOKUP(F80,'bundle broadband'!A:L,8,FALSE)</f>
        <v>15</v>
      </c>
      <c r="J80" s="1">
        <f>VLOOKUP(F80,'bundle broadband'!A:L,9,FALSE)</f>
        <v>855</v>
      </c>
      <c r="K80" s="11">
        <f>VLOOKUP(F80,'bundle broadband'!A:L,10,FALSE)</f>
        <v>0</v>
      </c>
      <c r="L80" s="11">
        <f>VLOOKUP(F80,'bundle broadband'!A:L,11,FALSE)</f>
        <v>0</v>
      </c>
      <c r="M80" s="11">
        <f>VLOOKUP(F80,'bundle broadband'!A:L,12,FALSE)</f>
        <v>0</v>
      </c>
      <c r="N80" s="38" t="str">
        <f t="shared" si="24"/>
        <v>Christchurch-Low-Contact</v>
      </c>
      <c r="O80" s="2" t="str">
        <f>VLOOKUP(N80,'bundle power'!A:G,6,FALSE)</f>
        <v>Contact Broadband Bundle (Low)</v>
      </c>
      <c r="P80" s="16">
        <f>VLOOKUP(N80,'bundle power'!A:G,7,FALSE)</f>
        <v>2449.2401</v>
      </c>
      <c r="Q80" s="7">
        <f t="shared" si="25"/>
        <v>3304.2401</v>
      </c>
      <c r="R80" s="33" t="str">
        <f t="shared" si="26"/>
        <v>Christchurch-Low</v>
      </c>
      <c r="S80" s="29" t="str">
        <f>VLOOKUP(R80,'standalone power'!A:C,2,FALSE)</f>
        <v>Frank Energy (Low)</v>
      </c>
      <c r="T80" s="31">
        <f>VLOOKUP(R80,'standalone power'!A:C,3,FALSE)</f>
        <v>2140.15</v>
      </c>
      <c r="U80" s="30" t="str">
        <f>VLOOKUP(D80,'standalone broadband'!A:I,2,FALSE)</f>
        <v>Skinny - Fibre Unlimited [UFB]</v>
      </c>
      <c r="V80" s="30">
        <f>VLOOKUP(D80,'standalone broadband'!A:I,3,FALSE)</f>
        <v>75</v>
      </c>
      <c r="W80" s="30">
        <f>VLOOKUP(D80,'standalone broadband'!A:I,4,FALSE)</f>
        <v>10</v>
      </c>
      <c r="X80" s="30">
        <f>VLOOKUP(D80,'standalone broadband'!A:I,7,FALSE)</f>
        <v>75</v>
      </c>
      <c r="Y80" s="30">
        <f>VLOOKUP(D80,'standalone broadband'!A:I,8,FALSE)</f>
        <v>835</v>
      </c>
      <c r="Z80" s="26">
        <f t="shared" si="27"/>
        <v>2975.15</v>
      </c>
      <c r="AA80" s="26">
        <f t="shared" si="28"/>
        <v>329.09009999999989</v>
      </c>
      <c r="AB80" s="26" t="str">
        <f t="shared" si="30"/>
        <v>Separate</v>
      </c>
      <c r="AD80" s="23" t="str">
        <f t="shared" si="31"/>
        <v>Contact</v>
      </c>
      <c r="AE80" s="23" t="str">
        <f t="shared" si="32"/>
        <v>UFB</v>
      </c>
      <c r="AF80" s="24" t="str">
        <f t="shared" si="33"/>
        <v xml:space="preserve">Fast Fibre </v>
      </c>
      <c r="AG80" s="25">
        <f t="shared" si="34"/>
        <v>3304.2401</v>
      </c>
      <c r="AH80" s="22" t="str">
        <f t="shared" si="35"/>
        <v>Frank Energy (Low)</v>
      </c>
      <c r="AI80" s="22" t="str">
        <f t="shared" si="36"/>
        <v>Skinny - Fibre Unlimited [UFB]</v>
      </c>
      <c r="AJ80" s="25">
        <f t="shared" si="37"/>
        <v>2975.15</v>
      </c>
      <c r="AK80" s="25">
        <f t="shared" si="38"/>
        <v>329.09009999999989</v>
      </c>
      <c r="AL80" s="22" t="str">
        <f t="shared" si="39"/>
        <v>Separate</v>
      </c>
    </row>
    <row r="81" spans="1:38">
      <c r="A81" s="19" t="s">
        <v>43</v>
      </c>
      <c r="B81" s="37" t="s">
        <v>37</v>
      </c>
      <c r="C81" t="s">
        <v>57</v>
      </c>
      <c r="D81" t="s">
        <v>9</v>
      </c>
      <c r="E81" s="34" t="s">
        <v>87</v>
      </c>
      <c r="F81" t="str">
        <f t="shared" si="29"/>
        <v>Electric Kiwi-UFB-Kiwi</v>
      </c>
      <c r="G81" s="1" t="str">
        <f>VLOOKUP(F81,'bundle broadband'!A:L,6,FALSE)</f>
        <v xml:space="preserve">Sweet Fibre </v>
      </c>
      <c r="H81" s="12">
        <f>VLOOKUP(F81,'bundle broadband'!A:L,7,FALSE)</f>
        <v>79.5</v>
      </c>
      <c r="I81" s="1">
        <f>VLOOKUP(F81,'bundle broadband'!A:L,8,FALSE)</f>
        <v>0</v>
      </c>
      <c r="J81" s="1">
        <f>VLOOKUP(F81,'bundle broadband'!A:L,9,FALSE)</f>
        <v>954</v>
      </c>
      <c r="K81" s="11">
        <f>VLOOKUP(F81,'bundle broadband'!A:L,10,FALSE)</f>
        <v>1</v>
      </c>
      <c r="L81" s="11">
        <f>VLOOKUP(F81,'bundle broadband'!A:L,11,FALSE)</f>
        <v>0</v>
      </c>
      <c r="M81" s="11">
        <f>VLOOKUP(F81,'bundle broadband'!A:L,12,FALSE)</f>
        <v>79.5</v>
      </c>
      <c r="N81" s="38" t="str">
        <f t="shared" si="24"/>
        <v>Christchurch-Low-Electric Kiwi-Kiwi</v>
      </c>
      <c r="O81" s="2" t="str">
        <f>VLOOKUP(N81,'bundle power'!A:G,6,FALSE)</f>
        <v>Electric Kiwi - Kiwi (Low)</v>
      </c>
      <c r="P81" s="16">
        <f>VLOOKUP(N81,'bundle power'!A:G,7,FALSE)</f>
        <v>3082.0586499999999</v>
      </c>
      <c r="Q81" s="7">
        <f t="shared" si="25"/>
        <v>3956.5586499999999</v>
      </c>
      <c r="R81" s="33" t="str">
        <f t="shared" si="26"/>
        <v>Christchurch-Low</v>
      </c>
      <c r="S81" s="29" t="str">
        <f>VLOOKUP(R81,'standalone power'!A:C,2,FALSE)</f>
        <v>Frank Energy (Low)</v>
      </c>
      <c r="T81" s="31">
        <f>VLOOKUP(R81,'standalone power'!A:C,3,FALSE)</f>
        <v>2140.15</v>
      </c>
      <c r="U81" s="30" t="str">
        <f>VLOOKUP(D81,'standalone broadband'!A:I,2,FALSE)</f>
        <v>Skinny - Fibre Unlimited [UFB]</v>
      </c>
      <c r="V81" s="30">
        <f>VLOOKUP(D81,'standalone broadband'!A:I,3,FALSE)</f>
        <v>75</v>
      </c>
      <c r="W81" s="30">
        <f>VLOOKUP(D81,'standalone broadband'!A:I,4,FALSE)</f>
        <v>10</v>
      </c>
      <c r="X81" s="30">
        <f>VLOOKUP(D81,'standalone broadband'!A:I,7,FALSE)</f>
        <v>75</v>
      </c>
      <c r="Y81" s="30">
        <f>VLOOKUP(D81,'standalone broadband'!A:I,8,FALSE)</f>
        <v>835</v>
      </c>
      <c r="Z81" s="26">
        <f t="shared" si="27"/>
        <v>2975.15</v>
      </c>
      <c r="AA81" s="26">
        <f t="shared" si="28"/>
        <v>981.40864999999985</v>
      </c>
      <c r="AB81" s="26" t="str">
        <f t="shared" si="30"/>
        <v>Separate</v>
      </c>
      <c r="AD81" s="23" t="str">
        <f t="shared" si="31"/>
        <v>Electric Kiwi</v>
      </c>
      <c r="AE81" s="23" t="str">
        <f t="shared" si="32"/>
        <v>UFB</v>
      </c>
      <c r="AF81" s="24" t="str">
        <f t="shared" si="33"/>
        <v xml:space="preserve">Sweet Fibre </v>
      </c>
      <c r="AG81" s="25">
        <f t="shared" si="34"/>
        <v>3956.5586499999999</v>
      </c>
      <c r="AH81" s="22" t="str">
        <f t="shared" si="35"/>
        <v>Frank Energy (Low)</v>
      </c>
      <c r="AI81" s="22" t="str">
        <f t="shared" si="36"/>
        <v>Skinny - Fibre Unlimited [UFB]</v>
      </c>
      <c r="AJ81" s="25">
        <f t="shared" si="37"/>
        <v>2975.15</v>
      </c>
      <c r="AK81" s="25">
        <f t="shared" si="38"/>
        <v>981.40864999999985</v>
      </c>
      <c r="AL81" s="22" t="str">
        <f t="shared" si="39"/>
        <v>Separate</v>
      </c>
    </row>
    <row r="82" spans="1:38">
      <c r="A82" s="19" t="s">
        <v>43</v>
      </c>
      <c r="B82" s="37" t="s">
        <v>37</v>
      </c>
      <c r="C82" t="s">
        <v>57</v>
      </c>
      <c r="D82" t="s">
        <v>9</v>
      </c>
      <c r="E82" s="34" t="s">
        <v>88</v>
      </c>
      <c r="F82" t="str">
        <f t="shared" si="29"/>
        <v>Electric Kiwi-UFB-MoveMaster</v>
      </c>
      <c r="G82" s="1" t="str">
        <f>VLOOKUP(F82,'bundle broadband'!A:L,6,FALSE)</f>
        <v xml:space="preserve">Sweet Fibre </v>
      </c>
      <c r="H82" s="12">
        <f>VLOOKUP(F82,'bundle broadband'!A:L,7,FALSE)</f>
        <v>79.5</v>
      </c>
      <c r="I82" s="1">
        <f>VLOOKUP(F82,'bundle broadband'!A:L,8,FALSE)</f>
        <v>0</v>
      </c>
      <c r="J82" s="1">
        <f>VLOOKUP(F82,'bundle broadband'!A:L,9,FALSE)</f>
        <v>954</v>
      </c>
      <c r="K82" s="11">
        <f>VLOOKUP(F82,'bundle broadband'!A:L,10,FALSE)</f>
        <v>1</v>
      </c>
      <c r="L82" s="11">
        <f>VLOOKUP(F82,'bundle broadband'!A:L,11,FALSE)</f>
        <v>0</v>
      </c>
      <c r="M82" s="11">
        <f>VLOOKUP(F82,'bundle broadband'!A:L,12,FALSE)</f>
        <v>79.5</v>
      </c>
      <c r="N82" s="38" t="str">
        <f t="shared" si="24"/>
        <v>Christchurch-Low-Electric Kiwi-MoveMaster</v>
      </c>
      <c r="O82" s="2" t="str">
        <f>VLOOKUP(N82,'bundle power'!A:G,6,FALSE)</f>
        <v>Electric Kiwi - MoveMaster (Low)</v>
      </c>
      <c r="P82" s="16">
        <f>VLOOKUP(N82,'bundle power'!A:G,7,FALSE)</f>
        <v>2838.6567800000003</v>
      </c>
      <c r="Q82" s="7">
        <f t="shared" si="25"/>
        <v>3713.1567800000003</v>
      </c>
      <c r="R82" s="33" t="str">
        <f t="shared" si="26"/>
        <v>Christchurch-Low</v>
      </c>
      <c r="S82" s="29" t="str">
        <f>VLOOKUP(R82,'standalone power'!A:C,2,FALSE)</f>
        <v>Frank Energy (Low)</v>
      </c>
      <c r="T82" s="31">
        <f>VLOOKUP(R82,'standalone power'!A:C,3,FALSE)</f>
        <v>2140.15</v>
      </c>
      <c r="U82" s="30" t="str">
        <f>VLOOKUP(D82,'standalone broadband'!A:I,2,FALSE)</f>
        <v>Skinny - Fibre Unlimited [UFB]</v>
      </c>
      <c r="V82" s="30">
        <f>VLOOKUP(D82,'standalone broadband'!A:I,3,FALSE)</f>
        <v>75</v>
      </c>
      <c r="W82" s="30">
        <f>VLOOKUP(D82,'standalone broadband'!A:I,4,FALSE)</f>
        <v>10</v>
      </c>
      <c r="X82" s="30">
        <f>VLOOKUP(D82,'standalone broadband'!A:I,7,FALSE)</f>
        <v>75</v>
      </c>
      <c r="Y82" s="30">
        <f>VLOOKUP(D82,'standalone broadband'!A:I,8,FALSE)</f>
        <v>835</v>
      </c>
      <c r="Z82" s="26">
        <f t="shared" si="27"/>
        <v>2975.15</v>
      </c>
      <c r="AA82" s="26">
        <f t="shared" si="28"/>
        <v>738.00678000000016</v>
      </c>
      <c r="AB82" s="26" t="str">
        <f t="shared" si="30"/>
        <v>Separate</v>
      </c>
      <c r="AD82" s="23" t="str">
        <f t="shared" si="31"/>
        <v>Electric Kiwi</v>
      </c>
      <c r="AE82" s="23" t="str">
        <f t="shared" si="32"/>
        <v>UFB</v>
      </c>
      <c r="AF82" s="24" t="str">
        <f t="shared" si="33"/>
        <v xml:space="preserve">Sweet Fibre </v>
      </c>
      <c r="AG82" s="25">
        <f t="shared" si="34"/>
        <v>3713.1567800000003</v>
      </c>
      <c r="AH82" s="22" t="str">
        <f t="shared" si="35"/>
        <v>Frank Energy (Low)</v>
      </c>
      <c r="AI82" s="22" t="str">
        <f t="shared" si="36"/>
        <v>Skinny - Fibre Unlimited [UFB]</v>
      </c>
      <c r="AJ82" s="25">
        <f t="shared" si="37"/>
        <v>2975.15</v>
      </c>
      <c r="AK82" s="25">
        <f t="shared" si="38"/>
        <v>738.00678000000016</v>
      </c>
      <c r="AL82" s="22" t="str">
        <f t="shared" si="39"/>
        <v>Separate</v>
      </c>
    </row>
    <row r="83" spans="1:38">
      <c r="A83" s="19" t="s">
        <v>43</v>
      </c>
      <c r="B83" s="37" t="s">
        <v>37</v>
      </c>
      <c r="C83" t="s">
        <v>57</v>
      </c>
      <c r="D83" t="s">
        <v>9</v>
      </c>
      <c r="E83" s="34" t="s">
        <v>84</v>
      </c>
      <c r="F83" t="str">
        <f t="shared" si="29"/>
        <v>Electric Kiwi-UFB-Prepaid</v>
      </c>
      <c r="G83" s="1" t="str">
        <f>VLOOKUP(F83,'bundle broadband'!A:L,6,FALSE)</f>
        <v xml:space="preserve">Sweet Fibre </v>
      </c>
      <c r="H83" s="12">
        <f>VLOOKUP(F83,'bundle broadband'!A:L,7,FALSE)</f>
        <v>79.5</v>
      </c>
      <c r="I83" s="1">
        <f>VLOOKUP(F83,'bundle broadband'!A:L,8,FALSE)</f>
        <v>0</v>
      </c>
      <c r="J83" s="1">
        <f>VLOOKUP(F83,'bundle broadband'!A:L,9,FALSE)</f>
        <v>954</v>
      </c>
      <c r="K83" s="11">
        <f>VLOOKUP(F83,'bundle broadband'!A:L,10,FALSE)</f>
        <v>0</v>
      </c>
      <c r="L83" s="11">
        <f>VLOOKUP(F83,'bundle broadband'!A:L,11,FALSE)</f>
        <v>0</v>
      </c>
      <c r="M83" s="11">
        <f>VLOOKUP(F83,'bundle broadband'!A:L,12,FALSE)</f>
        <v>0</v>
      </c>
      <c r="N83" s="38" t="str">
        <f t="shared" si="24"/>
        <v>Christchurch-Low-Electric Kiwi-Prepaid</v>
      </c>
      <c r="O83" s="2" t="str">
        <f>VLOOKUP(N83,'bundle power'!A:G,6,FALSE)</f>
        <v>Electric Kiwi - Prepay 300 (Low)</v>
      </c>
      <c r="P83" s="16">
        <f>VLOOKUP(N83,'bundle power'!A:G,7,FALSE)</f>
        <v>2045.1439</v>
      </c>
      <c r="Q83" s="7">
        <f t="shared" si="25"/>
        <v>2999.1439</v>
      </c>
      <c r="R83" s="33" t="str">
        <f t="shared" si="26"/>
        <v>Christchurch-Low</v>
      </c>
      <c r="S83" s="29" t="str">
        <f>VLOOKUP(R83,'standalone power'!A:C,2,FALSE)</f>
        <v>Frank Energy (Low)</v>
      </c>
      <c r="T83" s="31">
        <f>VLOOKUP(R83,'standalone power'!A:C,3,FALSE)</f>
        <v>2140.15</v>
      </c>
      <c r="U83" s="30" t="str">
        <f>VLOOKUP(D83,'standalone broadband'!A:I,2,FALSE)</f>
        <v>Skinny - Fibre Unlimited [UFB]</v>
      </c>
      <c r="V83" s="30">
        <f>VLOOKUP(D83,'standalone broadband'!A:I,3,FALSE)</f>
        <v>75</v>
      </c>
      <c r="W83" s="30">
        <f>VLOOKUP(D83,'standalone broadband'!A:I,4,FALSE)</f>
        <v>10</v>
      </c>
      <c r="X83" s="30">
        <f>VLOOKUP(D83,'standalone broadband'!A:I,7,FALSE)</f>
        <v>75</v>
      </c>
      <c r="Y83" s="30">
        <f>VLOOKUP(D83,'standalone broadband'!A:I,8,FALSE)</f>
        <v>835</v>
      </c>
      <c r="Z83" s="26">
        <f t="shared" si="27"/>
        <v>2975.15</v>
      </c>
      <c r="AA83" s="26">
        <f t="shared" si="28"/>
        <v>23.99389999999994</v>
      </c>
      <c r="AB83" s="26" t="str">
        <f t="shared" si="30"/>
        <v>Separate</v>
      </c>
      <c r="AD83" s="23" t="str">
        <f t="shared" si="31"/>
        <v>Electric Kiwi</v>
      </c>
      <c r="AE83" s="23" t="str">
        <f t="shared" si="32"/>
        <v>UFB</v>
      </c>
      <c r="AF83" s="24" t="str">
        <f t="shared" si="33"/>
        <v xml:space="preserve">Sweet Fibre </v>
      </c>
      <c r="AG83" s="25">
        <f t="shared" si="34"/>
        <v>2999.1439</v>
      </c>
      <c r="AH83" s="22" t="str">
        <f t="shared" si="35"/>
        <v>Frank Energy (Low)</v>
      </c>
      <c r="AI83" s="22" t="str">
        <f t="shared" si="36"/>
        <v>Skinny - Fibre Unlimited [UFB]</v>
      </c>
      <c r="AJ83" s="25">
        <f t="shared" si="37"/>
        <v>2975.15</v>
      </c>
      <c r="AK83" s="25">
        <f t="shared" si="38"/>
        <v>23.99389999999994</v>
      </c>
      <c r="AL83" s="22" t="str">
        <f t="shared" si="39"/>
        <v>Separate</v>
      </c>
    </row>
    <row r="84" spans="1:38">
      <c r="A84" s="19" t="s">
        <v>43</v>
      </c>
      <c r="B84" s="37" t="s">
        <v>37</v>
      </c>
      <c r="C84" t="s">
        <v>57</v>
      </c>
      <c r="D84" t="s">
        <v>69</v>
      </c>
      <c r="E84" s="34" t="s">
        <v>87</v>
      </c>
      <c r="F84" t="str">
        <f t="shared" si="29"/>
        <v>Electric Kiwi-MAX-Kiwi</v>
      </c>
      <c r="G84" s="1" t="str">
        <f>VLOOKUP(F84,'bundle broadband'!A:L,6,FALSE)</f>
        <v>Sweet As Fibre</v>
      </c>
      <c r="H84" s="12">
        <f>VLOOKUP(F84,'bundle broadband'!A:L,7,FALSE)</f>
        <v>88.5</v>
      </c>
      <c r="I84" s="1">
        <f>VLOOKUP(F84,'bundle broadband'!A:L,8,FALSE)</f>
        <v>0</v>
      </c>
      <c r="J84" s="1">
        <f>VLOOKUP(F84,'bundle broadband'!A:L,9,FALSE)</f>
        <v>1062</v>
      </c>
      <c r="K84" s="11">
        <f>VLOOKUP(F84,'bundle broadband'!A:L,10,FALSE)</f>
        <v>1</v>
      </c>
      <c r="L84" s="11">
        <f>VLOOKUP(F84,'bundle broadband'!A:L,11,FALSE)</f>
        <v>0</v>
      </c>
      <c r="M84" s="11">
        <f>VLOOKUP(F84,'bundle broadband'!A:L,12,FALSE)</f>
        <v>88.5</v>
      </c>
      <c r="N84" s="38" t="str">
        <f t="shared" si="24"/>
        <v>Christchurch-Low-Electric Kiwi-Kiwi</v>
      </c>
      <c r="O84" s="2" t="str">
        <f>VLOOKUP(N84,'bundle power'!A:G,6,FALSE)</f>
        <v>Electric Kiwi - Kiwi (Low)</v>
      </c>
      <c r="P84" s="16">
        <f>VLOOKUP(N84,'bundle power'!A:G,7,FALSE)</f>
        <v>3082.0586499999999</v>
      </c>
      <c r="Q84" s="7">
        <f t="shared" si="25"/>
        <v>4055.5586499999999</v>
      </c>
      <c r="R84" s="33" t="str">
        <f t="shared" si="26"/>
        <v>Christchurch-Low</v>
      </c>
      <c r="S84" s="29" t="str">
        <f>VLOOKUP(R84,'standalone power'!A:C,2,FALSE)</f>
        <v>Frank Energy (Low)</v>
      </c>
      <c r="T84" s="31">
        <f>VLOOKUP(R84,'standalone power'!A:C,3,FALSE)</f>
        <v>2140.15</v>
      </c>
      <c r="U84" s="30" t="str">
        <f>VLOOKUP(D84,'standalone broadband'!A:I,2,FALSE)</f>
        <v>Skinny - Fibre Ultra Unlimited [MAX]</v>
      </c>
      <c r="V84" s="30">
        <f>VLOOKUP(D84,'standalone broadband'!A:I,3,FALSE)</f>
        <v>90</v>
      </c>
      <c r="W84" s="30">
        <f>VLOOKUP(D84,'standalone broadband'!A:I,4,FALSE)</f>
        <v>10</v>
      </c>
      <c r="X84" s="30">
        <f>VLOOKUP(D84,'standalone broadband'!A:I,7,FALSE)</f>
        <v>90</v>
      </c>
      <c r="Y84" s="30">
        <f>VLOOKUP(D84,'standalone broadband'!A:I,8,FALSE)</f>
        <v>1000</v>
      </c>
      <c r="Z84" s="26">
        <f t="shared" si="27"/>
        <v>3140.15</v>
      </c>
      <c r="AA84" s="26">
        <f t="shared" si="28"/>
        <v>915.40864999999985</v>
      </c>
      <c r="AB84" s="26" t="str">
        <f t="shared" si="30"/>
        <v>Separate</v>
      </c>
      <c r="AD84" s="23" t="str">
        <f t="shared" si="31"/>
        <v>Electric Kiwi</v>
      </c>
      <c r="AE84" s="23" t="str">
        <f t="shared" si="32"/>
        <v>MAX</v>
      </c>
      <c r="AF84" s="24" t="str">
        <f t="shared" si="33"/>
        <v>Sweet As Fibre</v>
      </c>
      <c r="AG84" s="25">
        <f t="shared" si="34"/>
        <v>4055.5586499999999</v>
      </c>
      <c r="AH84" s="22" t="str">
        <f t="shared" si="35"/>
        <v>Frank Energy (Low)</v>
      </c>
      <c r="AI84" s="22" t="str">
        <f t="shared" si="36"/>
        <v>Skinny - Fibre Ultra Unlimited [MAX]</v>
      </c>
      <c r="AJ84" s="25">
        <f t="shared" si="37"/>
        <v>3140.15</v>
      </c>
      <c r="AK84" s="25">
        <f t="shared" si="38"/>
        <v>915.40864999999985</v>
      </c>
      <c r="AL84" s="22" t="str">
        <f t="shared" si="39"/>
        <v>Separate</v>
      </c>
    </row>
    <row r="85" spans="1:38">
      <c r="A85" s="19" t="s">
        <v>43</v>
      </c>
      <c r="B85" s="37" t="s">
        <v>37</v>
      </c>
      <c r="C85" t="s">
        <v>57</v>
      </c>
      <c r="D85" t="s">
        <v>69</v>
      </c>
      <c r="E85" s="34" t="s">
        <v>88</v>
      </c>
      <c r="F85" t="str">
        <f t="shared" si="29"/>
        <v>Electric Kiwi-MAX-MoveMaster</v>
      </c>
      <c r="G85" s="1" t="str">
        <f>VLOOKUP(F85,'bundle broadband'!A:L,6,FALSE)</f>
        <v>Sweet As Fibre</v>
      </c>
      <c r="H85" s="12">
        <f>VLOOKUP(F85,'bundle broadband'!A:L,7,FALSE)</f>
        <v>88.5</v>
      </c>
      <c r="I85" s="1">
        <f>VLOOKUP(F85,'bundle broadband'!A:L,8,FALSE)</f>
        <v>0</v>
      </c>
      <c r="J85" s="1">
        <f>VLOOKUP(F85,'bundle broadband'!A:L,9,FALSE)</f>
        <v>1062</v>
      </c>
      <c r="K85" s="11">
        <f>VLOOKUP(F85,'bundle broadband'!A:L,10,FALSE)</f>
        <v>1</v>
      </c>
      <c r="L85" s="11">
        <f>VLOOKUP(F85,'bundle broadband'!A:L,11,FALSE)</f>
        <v>0</v>
      </c>
      <c r="M85" s="11">
        <f>VLOOKUP(F85,'bundle broadband'!A:L,12,FALSE)</f>
        <v>88.5</v>
      </c>
      <c r="N85" s="38" t="str">
        <f t="shared" ref="N85:N142" si="40">CONCATENATE(A85,"-",B85,"-",C85,E85)</f>
        <v>Christchurch-Low-Electric Kiwi-MoveMaster</v>
      </c>
      <c r="O85" s="2" t="str">
        <f>VLOOKUP(N85,'bundle power'!A:G,6,FALSE)</f>
        <v>Electric Kiwi - MoveMaster (Low)</v>
      </c>
      <c r="P85" s="16">
        <f>VLOOKUP(N85,'bundle power'!A:G,7,FALSE)</f>
        <v>2838.6567800000003</v>
      </c>
      <c r="Q85" s="7">
        <f t="shared" ref="Q85:Q142" si="41">J85+P85-M85</f>
        <v>3812.1567800000003</v>
      </c>
      <c r="R85" s="33" t="str">
        <f t="shared" ref="R85:R142" si="42">CONCATENATE(A85,"-",B85)</f>
        <v>Christchurch-Low</v>
      </c>
      <c r="S85" s="29" t="str">
        <f>VLOOKUP(R85,'standalone power'!A:C,2,FALSE)</f>
        <v>Frank Energy (Low)</v>
      </c>
      <c r="T85" s="31">
        <f>VLOOKUP(R85,'standalone power'!A:C,3,FALSE)</f>
        <v>2140.15</v>
      </c>
      <c r="U85" s="30" t="str">
        <f>VLOOKUP(D85,'standalone broadband'!A:I,2,FALSE)</f>
        <v>Skinny - Fibre Ultra Unlimited [MAX]</v>
      </c>
      <c r="V85" s="30">
        <f>VLOOKUP(D85,'standalone broadband'!A:I,3,FALSE)</f>
        <v>90</v>
      </c>
      <c r="W85" s="30">
        <f>VLOOKUP(D85,'standalone broadband'!A:I,4,FALSE)</f>
        <v>10</v>
      </c>
      <c r="X85" s="30">
        <f>VLOOKUP(D85,'standalone broadband'!A:I,7,FALSE)</f>
        <v>90</v>
      </c>
      <c r="Y85" s="30">
        <f>VLOOKUP(D85,'standalone broadband'!A:I,8,FALSE)</f>
        <v>1000</v>
      </c>
      <c r="Z85" s="26">
        <f t="shared" ref="Z85:Z142" si="43">T85+Y85</f>
        <v>3140.15</v>
      </c>
      <c r="AA85" s="26">
        <f t="shared" ref="AA85:AA142" si="44">Q85-Z85</f>
        <v>672.00678000000016</v>
      </c>
      <c r="AB85" s="26" t="str">
        <f t="shared" si="30"/>
        <v>Separate</v>
      </c>
      <c r="AD85" s="23" t="str">
        <f t="shared" si="31"/>
        <v>Electric Kiwi</v>
      </c>
      <c r="AE85" s="23" t="str">
        <f t="shared" si="32"/>
        <v>MAX</v>
      </c>
      <c r="AF85" s="24" t="str">
        <f t="shared" si="33"/>
        <v>Sweet As Fibre</v>
      </c>
      <c r="AG85" s="25">
        <f t="shared" si="34"/>
        <v>3812.1567800000003</v>
      </c>
      <c r="AH85" s="22" t="str">
        <f t="shared" si="35"/>
        <v>Frank Energy (Low)</v>
      </c>
      <c r="AI85" s="22" t="str">
        <f t="shared" si="36"/>
        <v>Skinny - Fibre Ultra Unlimited [MAX]</v>
      </c>
      <c r="AJ85" s="25">
        <f t="shared" si="37"/>
        <v>3140.15</v>
      </c>
      <c r="AK85" s="25">
        <f t="shared" si="38"/>
        <v>672.00678000000016</v>
      </c>
      <c r="AL85" s="22" t="str">
        <f t="shared" si="39"/>
        <v>Separate</v>
      </c>
    </row>
    <row r="86" spans="1:38">
      <c r="A86" s="19" t="s">
        <v>43</v>
      </c>
      <c r="B86" s="37" t="s">
        <v>37</v>
      </c>
      <c r="C86" t="s">
        <v>57</v>
      </c>
      <c r="D86" t="s">
        <v>69</v>
      </c>
      <c r="E86" s="34" t="s">
        <v>84</v>
      </c>
      <c r="F86" t="str">
        <f t="shared" si="29"/>
        <v>Electric Kiwi-MAX-Prepaid</v>
      </c>
      <c r="G86" s="1" t="str">
        <f>VLOOKUP(F86,'bundle broadband'!A:L,6,FALSE)</f>
        <v>Sweet As Fibre</v>
      </c>
      <c r="H86" s="12">
        <f>VLOOKUP(F86,'bundle broadband'!A:L,7,FALSE)</f>
        <v>88.5</v>
      </c>
      <c r="I86" s="1">
        <f>VLOOKUP(F86,'bundle broadband'!A:L,8,FALSE)</f>
        <v>0</v>
      </c>
      <c r="J86" s="1">
        <f>VLOOKUP(F86,'bundle broadband'!A:L,9,FALSE)</f>
        <v>1062</v>
      </c>
      <c r="K86" s="11">
        <f>VLOOKUP(F86,'bundle broadband'!A:L,10,FALSE)</f>
        <v>0</v>
      </c>
      <c r="L86" s="11">
        <f>VLOOKUP(F86,'bundle broadband'!A:L,11,FALSE)</f>
        <v>0</v>
      </c>
      <c r="M86" s="11">
        <f>VLOOKUP(F86,'bundle broadband'!A:L,12,FALSE)</f>
        <v>0</v>
      </c>
      <c r="N86" s="38" t="str">
        <f t="shared" si="40"/>
        <v>Christchurch-Low-Electric Kiwi-Prepaid</v>
      </c>
      <c r="O86" s="2" t="str">
        <f>VLOOKUP(N86,'bundle power'!A:G,6,FALSE)</f>
        <v>Electric Kiwi - Prepay 300 (Low)</v>
      </c>
      <c r="P86" s="16">
        <f>VLOOKUP(N86,'bundle power'!A:G,7,FALSE)</f>
        <v>2045.1439</v>
      </c>
      <c r="Q86" s="7">
        <f t="shared" si="41"/>
        <v>3107.1439</v>
      </c>
      <c r="R86" s="33" t="str">
        <f t="shared" si="42"/>
        <v>Christchurch-Low</v>
      </c>
      <c r="S86" s="29" t="str">
        <f>VLOOKUP(R86,'standalone power'!A:C,2,FALSE)</f>
        <v>Frank Energy (Low)</v>
      </c>
      <c r="T86" s="31">
        <f>VLOOKUP(R86,'standalone power'!A:C,3,FALSE)</f>
        <v>2140.15</v>
      </c>
      <c r="U86" s="30" t="str">
        <f>VLOOKUP(D86,'standalone broadband'!A:I,2,FALSE)</f>
        <v>Skinny - Fibre Ultra Unlimited [MAX]</v>
      </c>
      <c r="V86" s="30">
        <f>VLOOKUP(D86,'standalone broadband'!A:I,3,FALSE)</f>
        <v>90</v>
      </c>
      <c r="W86" s="30">
        <f>VLOOKUP(D86,'standalone broadband'!A:I,4,FALSE)</f>
        <v>10</v>
      </c>
      <c r="X86" s="30">
        <f>VLOOKUP(D86,'standalone broadband'!A:I,7,FALSE)</f>
        <v>90</v>
      </c>
      <c r="Y86" s="30">
        <f>VLOOKUP(D86,'standalone broadband'!A:I,8,FALSE)</f>
        <v>1000</v>
      </c>
      <c r="Z86" s="26">
        <f t="shared" si="43"/>
        <v>3140.15</v>
      </c>
      <c r="AA86" s="26">
        <f t="shared" si="44"/>
        <v>-33.00610000000006</v>
      </c>
      <c r="AB86" s="26" t="str">
        <f t="shared" si="30"/>
        <v>Bundle</v>
      </c>
      <c r="AD86" s="23" t="str">
        <f t="shared" si="31"/>
        <v>Electric Kiwi</v>
      </c>
      <c r="AE86" s="23" t="str">
        <f t="shared" si="32"/>
        <v>MAX</v>
      </c>
      <c r="AF86" s="24" t="str">
        <f t="shared" si="33"/>
        <v>Sweet As Fibre</v>
      </c>
      <c r="AG86" s="25">
        <f t="shared" si="34"/>
        <v>3107.1439</v>
      </c>
      <c r="AH86" s="22" t="str">
        <f t="shared" si="35"/>
        <v>Frank Energy (Low)</v>
      </c>
      <c r="AI86" s="22" t="str">
        <f t="shared" si="36"/>
        <v>Skinny - Fibre Ultra Unlimited [MAX]</v>
      </c>
      <c r="AJ86" s="25">
        <f t="shared" si="37"/>
        <v>3140.15</v>
      </c>
      <c r="AK86" s="25">
        <f t="shared" si="38"/>
        <v>-33.00610000000006</v>
      </c>
      <c r="AL86" s="22" t="str">
        <f t="shared" si="39"/>
        <v>Bundle</v>
      </c>
    </row>
    <row r="87" spans="1:38">
      <c r="A87" s="18" t="s">
        <v>44</v>
      </c>
      <c r="B87" t="s">
        <v>21</v>
      </c>
      <c r="C87" t="s">
        <v>8</v>
      </c>
      <c r="D87" t="s">
        <v>9</v>
      </c>
      <c r="F87" t="str">
        <f t="shared" si="29"/>
        <v>Mercury-UFB</v>
      </c>
      <c r="G87" s="1" t="str">
        <f>VLOOKUP(F87,'bundle broadband'!A:L,6,FALSE)</f>
        <v>Unlimited FibreClassic</v>
      </c>
      <c r="H87" s="12">
        <f>VLOOKUP(F87,'bundle broadband'!A:L,7,FALSE)</f>
        <v>94</v>
      </c>
      <c r="I87" s="1">
        <f>VLOOKUP(F87,'bundle broadband'!A:L,8,FALSE)</f>
        <v>195</v>
      </c>
      <c r="J87" s="1">
        <f>VLOOKUP(F87,'bundle broadband'!A:L,9,FALSE)</f>
        <v>1323</v>
      </c>
      <c r="K87" s="11">
        <f>VLOOKUP(F87,'bundle broadband'!A:L,10,FALSE)</f>
        <v>6</v>
      </c>
      <c r="L87" s="11">
        <f>VLOOKUP(F87,'bundle broadband'!A:L,11,FALSE)</f>
        <v>50</v>
      </c>
      <c r="M87" s="11">
        <f>VLOOKUP(F87,'bundle broadband'!A:L,12,FALSE)</f>
        <v>614</v>
      </c>
      <c r="N87" s="38" t="str">
        <f t="shared" si="40"/>
        <v>Dunedin-Standard-Mercury</v>
      </c>
      <c r="O87" s="2" t="str">
        <f>VLOOKUP(N87,'bundle power'!A:G,6,FALSE)</f>
        <v>Mercury Broadband Bundle (Standard)</v>
      </c>
      <c r="P87" s="16">
        <f>VLOOKUP(N87,'bundle power'!A:G,7,FALSE)</f>
        <v>3400.8425600000005</v>
      </c>
      <c r="Q87" s="7">
        <f t="shared" si="41"/>
        <v>4109.842560000001</v>
      </c>
      <c r="R87" s="33" t="str">
        <f t="shared" si="42"/>
        <v>Dunedin-Standard</v>
      </c>
      <c r="S87" s="29" t="str">
        <f>VLOOKUP(R87,'standalone power'!A:C,2,FALSE)</f>
        <v>Powershop (Standard)</v>
      </c>
      <c r="T87" s="31">
        <f>VLOOKUP(R87,'standalone power'!A:C,3,FALSE)</f>
        <v>2618.5143999999996</v>
      </c>
      <c r="U87" s="30" t="str">
        <f>VLOOKUP(D87,'standalone broadband'!A:I,2,FALSE)</f>
        <v>Skinny - Fibre Unlimited [UFB]</v>
      </c>
      <c r="V87" s="30">
        <f>VLOOKUP(D87,'standalone broadband'!A:I,3,FALSE)</f>
        <v>75</v>
      </c>
      <c r="W87" s="30">
        <f>VLOOKUP(D87,'standalone broadband'!A:I,4,FALSE)</f>
        <v>10</v>
      </c>
      <c r="X87" s="30">
        <f>VLOOKUP(D87,'standalone broadband'!A:I,7,FALSE)</f>
        <v>75</v>
      </c>
      <c r="Y87" s="30">
        <f>VLOOKUP(D87,'standalone broadband'!A:I,8,FALSE)</f>
        <v>835</v>
      </c>
      <c r="Z87" s="26">
        <f t="shared" si="43"/>
        <v>3453.5143999999996</v>
      </c>
      <c r="AA87" s="26">
        <f t="shared" si="44"/>
        <v>656.32816000000139</v>
      </c>
      <c r="AB87" s="26" t="str">
        <f t="shared" si="30"/>
        <v>Separate</v>
      </c>
      <c r="AD87" s="23" t="str">
        <f t="shared" si="31"/>
        <v>Mercury</v>
      </c>
      <c r="AE87" s="23" t="str">
        <f t="shared" si="32"/>
        <v>UFB</v>
      </c>
      <c r="AF87" s="24" t="str">
        <f t="shared" si="33"/>
        <v>Unlimited FibreClassic</v>
      </c>
      <c r="AG87" s="25">
        <f t="shared" si="34"/>
        <v>4109.842560000001</v>
      </c>
      <c r="AH87" s="22" t="str">
        <f t="shared" si="35"/>
        <v>Powershop (Standard)</v>
      </c>
      <c r="AI87" s="22" t="str">
        <f t="shared" si="36"/>
        <v>Skinny - Fibre Unlimited [UFB]</v>
      </c>
      <c r="AJ87" s="25">
        <f t="shared" si="37"/>
        <v>3453.5143999999996</v>
      </c>
      <c r="AK87" s="25">
        <f t="shared" si="38"/>
        <v>656.32816000000139</v>
      </c>
      <c r="AL87" s="22" t="str">
        <f t="shared" si="39"/>
        <v>Separate</v>
      </c>
    </row>
    <row r="88" spans="1:38">
      <c r="A88" s="18" t="s">
        <v>44</v>
      </c>
      <c r="B88" t="s">
        <v>21</v>
      </c>
      <c r="C88" t="s">
        <v>8</v>
      </c>
      <c r="D88" t="s">
        <v>10</v>
      </c>
      <c r="F88" t="str">
        <f t="shared" si="29"/>
        <v>Mercury-Max</v>
      </c>
      <c r="G88" s="1" t="str">
        <f>VLOOKUP(F88,'bundle broadband'!A:L,6,FALSE)</f>
        <v xml:space="preserve">Unlimited FibreMax </v>
      </c>
      <c r="H88" s="12">
        <f>VLOOKUP(F88,'bundle broadband'!A:L,7,FALSE)</f>
        <v>109</v>
      </c>
      <c r="I88" s="1">
        <f>VLOOKUP(F88,'bundle broadband'!A:L,8,FALSE)</f>
        <v>195</v>
      </c>
      <c r="J88" s="1">
        <f>VLOOKUP(F88,'bundle broadband'!A:L,9,FALSE)</f>
        <v>1503</v>
      </c>
      <c r="K88" s="11">
        <f>VLOOKUP(F88,'bundle broadband'!A:L,10,FALSE)</f>
        <v>6</v>
      </c>
      <c r="L88" s="11">
        <f>VLOOKUP(F88,'bundle broadband'!A:L,11,FALSE)</f>
        <v>50</v>
      </c>
      <c r="M88" s="11">
        <f>VLOOKUP(F88,'bundle broadband'!A:L,12,FALSE)</f>
        <v>704</v>
      </c>
      <c r="N88" s="38" t="str">
        <f t="shared" si="40"/>
        <v>Dunedin-Standard-Mercury</v>
      </c>
      <c r="O88" s="2" t="str">
        <f>VLOOKUP(N88,'bundle power'!A:G,6,FALSE)</f>
        <v>Mercury Broadband Bundle (Standard)</v>
      </c>
      <c r="P88" s="16">
        <f>VLOOKUP(N88,'bundle power'!A:G,7,FALSE)</f>
        <v>3400.8425600000005</v>
      </c>
      <c r="Q88" s="7">
        <f t="shared" si="41"/>
        <v>4199.842560000001</v>
      </c>
      <c r="R88" s="33" t="str">
        <f t="shared" si="42"/>
        <v>Dunedin-Standard</v>
      </c>
      <c r="S88" s="29" t="str">
        <f>VLOOKUP(R88,'standalone power'!A:C,2,FALSE)</f>
        <v>Powershop (Standard)</v>
      </c>
      <c r="T88" s="31">
        <f>VLOOKUP(R88,'standalone power'!A:C,3,FALSE)</f>
        <v>2618.5143999999996</v>
      </c>
      <c r="U88" s="30" t="str">
        <f>VLOOKUP(D88,'standalone broadband'!A:I,2,FALSE)</f>
        <v>Skinny - Fibre Ultra Unlimited [MAX]</v>
      </c>
      <c r="V88" s="30">
        <f>VLOOKUP(D88,'standalone broadband'!A:I,3,FALSE)</f>
        <v>90</v>
      </c>
      <c r="W88" s="30">
        <f>VLOOKUP(D88,'standalone broadband'!A:I,4,FALSE)</f>
        <v>10</v>
      </c>
      <c r="X88" s="30">
        <f>VLOOKUP(D88,'standalone broadband'!A:I,7,FALSE)</f>
        <v>90</v>
      </c>
      <c r="Y88" s="30">
        <f>VLOOKUP(D88,'standalone broadband'!A:I,8,FALSE)</f>
        <v>1000</v>
      </c>
      <c r="Z88" s="26">
        <f t="shared" si="43"/>
        <v>3618.5143999999996</v>
      </c>
      <c r="AA88" s="26">
        <f t="shared" si="44"/>
        <v>581.32816000000139</v>
      </c>
      <c r="AB88" s="26" t="str">
        <f t="shared" si="30"/>
        <v>Separate</v>
      </c>
      <c r="AD88" s="23" t="str">
        <f t="shared" si="31"/>
        <v>Mercury</v>
      </c>
      <c r="AE88" s="23" t="str">
        <f t="shared" si="32"/>
        <v>Max</v>
      </c>
      <c r="AF88" s="24" t="str">
        <f t="shared" si="33"/>
        <v xml:space="preserve">Unlimited FibreMax </v>
      </c>
      <c r="AG88" s="25">
        <f t="shared" si="34"/>
        <v>4199.842560000001</v>
      </c>
      <c r="AH88" s="22" t="str">
        <f t="shared" si="35"/>
        <v>Powershop (Standard)</v>
      </c>
      <c r="AI88" s="22" t="str">
        <f t="shared" si="36"/>
        <v>Skinny - Fibre Ultra Unlimited [MAX]</v>
      </c>
      <c r="AJ88" s="25">
        <f t="shared" si="37"/>
        <v>3618.5143999999996</v>
      </c>
      <c r="AK88" s="25">
        <f t="shared" si="38"/>
        <v>581.32816000000139</v>
      </c>
      <c r="AL88" s="22" t="str">
        <f t="shared" si="39"/>
        <v>Separate</v>
      </c>
    </row>
    <row r="89" spans="1:38">
      <c r="A89" s="18" t="s">
        <v>44</v>
      </c>
      <c r="B89" t="s">
        <v>21</v>
      </c>
      <c r="C89" t="s">
        <v>8</v>
      </c>
      <c r="D89" t="s">
        <v>13</v>
      </c>
      <c r="F89" t="str">
        <f t="shared" si="29"/>
        <v>Mercury-4G</v>
      </c>
      <c r="G89" s="1" t="str">
        <f>VLOOKUP(F89,'bundle broadband'!A:L,6,FALSE)</f>
        <v>Wireless broadband 1000 GB</v>
      </c>
      <c r="H89" s="12">
        <f>VLOOKUP(F89,'bundle broadband'!A:L,7,FALSE)</f>
        <v>79</v>
      </c>
      <c r="I89" s="1">
        <f>VLOOKUP(F89,'bundle broadband'!A:L,8,FALSE)</f>
        <v>15</v>
      </c>
      <c r="J89" s="1">
        <f>VLOOKUP(F89,'bundle broadband'!A:L,9,FALSE)</f>
        <v>963</v>
      </c>
      <c r="K89" s="11">
        <f>VLOOKUP(F89,'bundle broadband'!A:L,10,FALSE)</f>
        <v>6</v>
      </c>
      <c r="L89" s="11">
        <f>VLOOKUP(F89,'bundle broadband'!A:L,11,FALSE)</f>
        <v>50</v>
      </c>
      <c r="M89" s="11">
        <f>VLOOKUP(F89,'bundle broadband'!A:L,12,FALSE)</f>
        <v>524</v>
      </c>
      <c r="N89" s="38" t="str">
        <f t="shared" si="40"/>
        <v>Dunedin-Standard-Mercury</v>
      </c>
      <c r="O89" s="2" t="str">
        <f>VLOOKUP(N89,'bundle power'!A:G,6,FALSE)</f>
        <v>Mercury Broadband Bundle (Standard)</v>
      </c>
      <c r="P89" s="16">
        <f>VLOOKUP(N89,'bundle power'!A:G,7,FALSE)</f>
        <v>3400.8425600000005</v>
      </c>
      <c r="Q89" s="7">
        <f t="shared" si="41"/>
        <v>3839.842560000001</v>
      </c>
      <c r="R89" s="33" t="str">
        <f t="shared" si="42"/>
        <v>Dunedin-Standard</v>
      </c>
      <c r="S89" s="29" t="str">
        <f>VLOOKUP(R89,'standalone power'!A:C,2,FALSE)</f>
        <v>Powershop (Standard)</v>
      </c>
      <c r="T89" s="31">
        <f>VLOOKUP(R89,'standalone power'!A:C,3,FALSE)</f>
        <v>2618.5143999999996</v>
      </c>
      <c r="U89" s="30" t="str">
        <f>VLOOKUP(D89,'standalone broadband'!A:I,2,FALSE)</f>
        <v>Skinny - Wireless Unlimited</v>
      </c>
      <c r="V89" s="30">
        <f>VLOOKUP(D89,'standalone broadband'!A:I,3,FALSE)</f>
        <v>55</v>
      </c>
      <c r="W89" s="30">
        <f>VLOOKUP(D89,'standalone broadband'!A:I,4,FALSE)</f>
        <v>10</v>
      </c>
      <c r="X89" s="30">
        <f>VLOOKUP(D89,'standalone broadband'!A:I,7,FALSE)</f>
        <v>110</v>
      </c>
      <c r="Y89" s="30">
        <f>VLOOKUP(D89,'standalone broadband'!A:I,8,FALSE)</f>
        <v>560</v>
      </c>
      <c r="Z89" s="26">
        <f t="shared" si="43"/>
        <v>3178.5143999999996</v>
      </c>
      <c r="AA89" s="26">
        <f t="shared" si="44"/>
        <v>661.32816000000139</v>
      </c>
      <c r="AB89" s="26" t="str">
        <f t="shared" si="30"/>
        <v>Separate</v>
      </c>
      <c r="AD89" s="23" t="str">
        <f t="shared" si="31"/>
        <v>Mercury</v>
      </c>
      <c r="AE89" s="23" t="str">
        <f t="shared" si="32"/>
        <v>4G</v>
      </c>
      <c r="AF89" s="24" t="str">
        <f t="shared" si="33"/>
        <v>Wireless broadband 1000 GB</v>
      </c>
      <c r="AG89" s="25">
        <f t="shared" si="34"/>
        <v>3839.842560000001</v>
      </c>
      <c r="AH89" s="22" t="str">
        <f t="shared" si="35"/>
        <v>Powershop (Standard)</v>
      </c>
      <c r="AI89" s="22" t="str">
        <f t="shared" si="36"/>
        <v>Skinny - Wireless Unlimited</v>
      </c>
      <c r="AJ89" s="25">
        <f t="shared" si="37"/>
        <v>3178.5143999999996</v>
      </c>
      <c r="AK89" s="25">
        <f t="shared" si="38"/>
        <v>661.32816000000139</v>
      </c>
      <c r="AL89" s="22" t="str">
        <f t="shared" si="39"/>
        <v>Separate</v>
      </c>
    </row>
    <row r="90" spans="1:38">
      <c r="A90" s="18" t="s">
        <v>44</v>
      </c>
      <c r="B90" t="s">
        <v>21</v>
      </c>
      <c r="C90" t="s">
        <v>24</v>
      </c>
      <c r="D90" t="s">
        <v>25</v>
      </c>
      <c r="F90" t="str">
        <f t="shared" si="29"/>
        <v>Slingshot-ADSL</v>
      </c>
      <c r="G90" s="1" t="str">
        <f>VLOOKUP(F90,'bundle broadband'!A:L,6,FALSE)</f>
        <v>Standard Broadband Unlimited [ADSL]</v>
      </c>
      <c r="H90" s="12">
        <f>VLOOKUP(F90,'bundle broadband'!A:L,7,FALSE)</f>
        <v>74.95</v>
      </c>
      <c r="I90" s="1">
        <f>VLOOKUP(F90,'bundle broadband'!A:L,8,FALSE)</f>
        <v>75</v>
      </c>
      <c r="J90" s="1">
        <f>VLOOKUP(F90,'bundle broadband'!A:L,9,FALSE)</f>
        <v>974.40000000000009</v>
      </c>
      <c r="K90" s="11">
        <f>VLOOKUP(F90,'bundle broadband'!A:L,10,FALSE)</f>
        <v>0</v>
      </c>
      <c r="L90" s="11">
        <f>VLOOKUP(F90,'bundle broadband'!A:L,11,FALSE)</f>
        <v>490</v>
      </c>
      <c r="M90" s="11">
        <f>VLOOKUP(F90,'bundle broadband'!A:L,12,FALSE)</f>
        <v>490</v>
      </c>
      <c r="N90" s="38" t="str">
        <f t="shared" si="40"/>
        <v>Dunedin-Standard-Slingshot</v>
      </c>
      <c r="O90" s="2" t="str">
        <f>VLOOKUP(N90,'bundle power'!A:G,6,FALSE)</f>
        <v>Slingshot (Standard)</v>
      </c>
      <c r="P90" s="16">
        <f>VLOOKUP(N90,'bundle power'!A:G,7,FALSE)</f>
        <v>4176.2322449999992</v>
      </c>
      <c r="Q90" s="7">
        <f t="shared" si="41"/>
        <v>4660.6322449999989</v>
      </c>
      <c r="R90" s="33" t="str">
        <f t="shared" si="42"/>
        <v>Dunedin-Standard</v>
      </c>
      <c r="S90" s="29" t="str">
        <f>VLOOKUP(R90,'standalone power'!A:C,2,FALSE)</f>
        <v>Powershop (Standard)</v>
      </c>
      <c r="T90" s="31">
        <f>VLOOKUP(R90,'standalone power'!A:C,3,FALSE)</f>
        <v>2618.5143999999996</v>
      </c>
      <c r="U90" s="30" t="str">
        <f>VLOOKUP(D90,'standalone broadband'!A:I,2,FALSE)</f>
        <v>Skinny - ADSL Unlimited</v>
      </c>
      <c r="V90" s="30">
        <f>VLOOKUP(D90,'standalone broadband'!A:I,3,FALSE)</f>
        <v>75</v>
      </c>
      <c r="W90" s="30">
        <f>VLOOKUP(D90,'standalone broadband'!A:I,4,FALSE)</f>
        <v>10</v>
      </c>
      <c r="X90" s="30">
        <f>VLOOKUP(D90,'standalone broadband'!A:I,7,FALSE)</f>
        <v>75</v>
      </c>
      <c r="Y90" s="30">
        <f>VLOOKUP(D90,'standalone broadband'!A:I,8,FALSE)</f>
        <v>835</v>
      </c>
      <c r="Z90" s="26">
        <f t="shared" si="43"/>
        <v>3453.5143999999996</v>
      </c>
      <c r="AA90" s="26">
        <f t="shared" si="44"/>
        <v>1207.1178449999993</v>
      </c>
      <c r="AB90" s="26" t="str">
        <f t="shared" si="30"/>
        <v>Separate</v>
      </c>
      <c r="AD90" s="23" t="str">
        <f t="shared" si="31"/>
        <v>Slingshot</v>
      </c>
      <c r="AE90" s="23" t="str">
        <f t="shared" si="32"/>
        <v>ADSL</v>
      </c>
      <c r="AF90" s="24" t="str">
        <f t="shared" si="33"/>
        <v>Standard Broadband Unlimited [ADSL]</v>
      </c>
      <c r="AG90" s="25">
        <f t="shared" si="34"/>
        <v>4660.6322449999989</v>
      </c>
      <c r="AH90" s="22" t="str">
        <f t="shared" si="35"/>
        <v>Powershop (Standard)</v>
      </c>
      <c r="AI90" s="22" t="str">
        <f t="shared" si="36"/>
        <v>Skinny - ADSL Unlimited</v>
      </c>
      <c r="AJ90" s="25">
        <f t="shared" si="37"/>
        <v>3453.5143999999996</v>
      </c>
      <c r="AK90" s="25">
        <f t="shared" si="38"/>
        <v>1207.1178449999993</v>
      </c>
      <c r="AL90" s="22" t="str">
        <f t="shared" si="39"/>
        <v>Separate</v>
      </c>
    </row>
    <row r="91" spans="1:38">
      <c r="A91" s="18" t="s">
        <v>44</v>
      </c>
      <c r="B91" t="s">
        <v>21</v>
      </c>
      <c r="C91" t="s">
        <v>24</v>
      </c>
      <c r="D91" t="s">
        <v>9</v>
      </c>
      <c r="F91" t="str">
        <f t="shared" si="29"/>
        <v>Slingshot-UFB</v>
      </c>
      <c r="G91" s="1" t="str">
        <f>VLOOKUP(F91,'bundle broadband'!A:L,6,FALSE)</f>
        <v>Fibre broadband Unlimited [UFB]</v>
      </c>
      <c r="H91" s="12">
        <f>VLOOKUP(F91,'bundle broadband'!A:L,7,FALSE)</f>
        <v>77</v>
      </c>
      <c r="I91" s="1">
        <f>VLOOKUP(F91,'bundle broadband'!A:L,8,FALSE)</f>
        <v>75</v>
      </c>
      <c r="J91" s="1">
        <f>VLOOKUP(F91,'bundle broadband'!A:L,9,FALSE)</f>
        <v>999</v>
      </c>
      <c r="K91" s="11">
        <f>VLOOKUP(F91,'bundle broadband'!A:L,10,FALSE)</f>
        <v>0</v>
      </c>
      <c r="L91" s="11">
        <f>VLOOKUP(F91,'bundle broadband'!A:L,11,FALSE)</f>
        <v>490</v>
      </c>
      <c r="M91" s="11">
        <f>VLOOKUP(F91,'bundle broadband'!A:L,12,FALSE)</f>
        <v>490</v>
      </c>
      <c r="N91" s="38" t="str">
        <f t="shared" si="40"/>
        <v>Dunedin-Standard-Slingshot</v>
      </c>
      <c r="O91" s="2" t="str">
        <f>VLOOKUP(N91,'bundle power'!A:G,6,FALSE)</f>
        <v>Slingshot (Standard)</v>
      </c>
      <c r="P91" s="16">
        <f>VLOOKUP(N91,'bundle power'!A:G,7,FALSE)</f>
        <v>4176.2322449999992</v>
      </c>
      <c r="Q91" s="7">
        <f t="shared" si="41"/>
        <v>4685.2322449999992</v>
      </c>
      <c r="R91" s="33" t="str">
        <f t="shared" si="42"/>
        <v>Dunedin-Standard</v>
      </c>
      <c r="S91" s="29" t="str">
        <f>VLOOKUP(R91,'standalone power'!A:C,2,FALSE)</f>
        <v>Powershop (Standard)</v>
      </c>
      <c r="T91" s="31">
        <f>VLOOKUP(R91,'standalone power'!A:C,3,FALSE)</f>
        <v>2618.5143999999996</v>
      </c>
      <c r="U91" s="30" t="str">
        <f>VLOOKUP(D91,'standalone broadband'!A:I,2,FALSE)</f>
        <v>Skinny - Fibre Unlimited [UFB]</v>
      </c>
      <c r="V91" s="30">
        <f>VLOOKUP(D91,'standalone broadband'!A:I,3,FALSE)</f>
        <v>75</v>
      </c>
      <c r="W91" s="30">
        <f>VLOOKUP(D91,'standalone broadband'!A:I,4,FALSE)</f>
        <v>10</v>
      </c>
      <c r="X91" s="30">
        <f>VLOOKUP(D91,'standalone broadband'!A:I,7,FALSE)</f>
        <v>75</v>
      </c>
      <c r="Y91" s="30">
        <f>VLOOKUP(D91,'standalone broadband'!A:I,8,FALSE)</f>
        <v>835</v>
      </c>
      <c r="Z91" s="26">
        <f t="shared" si="43"/>
        <v>3453.5143999999996</v>
      </c>
      <c r="AA91" s="26">
        <f t="shared" si="44"/>
        <v>1231.7178449999997</v>
      </c>
      <c r="AB91" s="26" t="str">
        <f t="shared" si="30"/>
        <v>Separate</v>
      </c>
      <c r="AD91" s="23" t="str">
        <f t="shared" si="31"/>
        <v>Slingshot</v>
      </c>
      <c r="AE91" s="23" t="str">
        <f t="shared" si="32"/>
        <v>UFB</v>
      </c>
      <c r="AF91" s="24" t="str">
        <f t="shared" si="33"/>
        <v>Fibre broadband Unlimited [UFB]</v>
      </c>
      <c r="AG91" s="25">
        <f t="shared" si="34"/>
        <v>4685.2322449999992</v>
      </c>
      <c r="AH91" s="22" t="str">
        <f t="shared" si="35"/>
        <v>Powershop (Standard)</v>
      </c>
      <c r="AI91" s="22" t="str">
        <f t="shared" si="36"/>
        <v>Skinny - Fibre Unlimited [UFB]</v>
      </c>
      <c r="AJ91" s="25">
        <f t="shared" si="37"/>
        <v>3453.5143999999996</v>
      </c>
      <c r="AK91" s="25">
        <f t="shared" si="38"/>
        <v>1231.7178449999997</v>
      </c>
      <c r="AL91" s="22" t="str">
        <f t="shared" si="39"/>
        <v>Separate</v>
      </c>
    </row>
    <row r="92" spans="1:38">
      <c r="A92" s="18" t="s">
        <v>44</v>
      </c>
      <c r="B92" t="s">
        <v>21</v>
      </c>
      <c r="C92" t="s">
        <v>24</v>
      </c>
      <c r="D92" t="s">
        <v>10</v>
      </c>
      <c r="F92" t="str">
        <f t="shared" si="29"/>
        <v>Slingshot-Max</v>
      </c>
      <c r="G92" s="1" t="str">
        <f>VLOOKUP(F92,'bundle broadband'!A:L,6,FALSE)</f>
        <v>Fibre broadband Unlimited Gigantic [MAX]</v>
      </c>
      <c r="H92" s="12">
        <f>VLOOKUP(F92,'bundle broadband'!A:L,7,FALSE)</f>
        <v>89.95</v>
      </c>
      <c r="I92" s="1">
        <f>VLOOKUP(F92,'bundle broadband'!A:L,8,FALSE)</f>
        <v>75</v>
      </c>
      <c r="J92" s="1">
        <f>VLOOKUP(F92,'bundle broadband'!A:L,9,FALSE)</f>
        <v>1154.4000000000001</v>
      </c>
      <c r="K92" s="11">
        <f>VLOOKUP(F92,'bundle broadband'!A:L,10,FALSE)</f>
        <v>0</v>
      </c>
      <c r="L92" s="11">
        <f>VLOOKUP(F92,'bundle broadband'!A:L,11,FALSE)</f>
        <v>490</v>
      </c>
      <c r="M92" s="11">
        <f>VLOOKUP(F92,'bundle broadband'!A:L,12,FALSE)</f>
        <v>490</v>
      </c>
      <c r="N92" s="38" t="str">
        <f t="shared" si="40"/>
        <v>Dunedin-Standard-Slingshot</v>
      </c>
      <c r="O92" s="2" t="str">
        <f>VLOOKUP(N92,'bundle power'!A:G,6,FALSE)</f>
        <v>Slingshot (Standard)</v>
      </c>
      <c r="P92" s="16">
        <f>VLOOKUP(N92,'bundle power'!A:G,7,FALSE)</f>
        <v>4176.2322449999992</v>
      </c>
      <c r="Q92" s="7">
        <f t="shared" si="41"/>
        <v>4840.6322449999989</v>
      </c>
      <c r="R92" s="33" t="str">
        <f t="shared" si="42"/>
        <v>Dunedin-Standard</v>
      </c>
      <c r="S92" s="29" t="str">
        <f>VLOOKUP(R92,'standalone power'!A:C,2,FALSE)</f>
        <v>Powershop (Standard)</v>
      </c>
      <c r="T92" s="31">
        <f>VLOOKUP(R92,'standalone power'!A:C,3,FALSE)</f>
        <v>2618.5143999999996</v>
      </c>
      <c r="U92" s="30" t="str">
        <f>VLOOKUP(D92,'standalone broadband'!A:I,2,FALSE)</f>
        <v>Skinny - Fibre Ultra Unlimited [MAX]</v>
      </c>
      <c r="V92" s="30">
        <f>VLOOKUP(D92,'standalone broadband'!A:I,3,FALSE)</f>
        <v>90</v>
      </c>
      <c r="W92" s="30">
        <f>VLOOKUP(D92,'standalone broadband'!A:I,4,FALSE)</f>
        <v>10</v>
      </c>
      <c r="X92" s="30">
        <f>VLOOKUP(D92,'standalone broadband'!A:I,7,FALSE)</f>
        <v>90</v>
      </c>
      <c r="Y92" s="30">
        <f>VLOOKUP(D92,'standalone broadband'!A:I,8,FALSE)</f>
        <v>1000</v>
      </c>
      <c r="Z92" s="26">
        <f t="shared" si="43"/>
        <v>3618.5143999999996</v>
      </c>
      <c r="AA92" s="26">
        <f t="shared" si="44"/>
        <v>1222.1178449999993</v>
      </c>
      <c r="AB92" s="26" t="str">
        <f t="shared" si="30"/>
        <v>Separate</v>
      </c>
      <c r="AD92" s="23" t="str">
        <f t="shared" si="31"/>
        <v>Slingshot</v>
      </c>
      <c r="AE92" s="23" t="str">
        <f t="shared" si="32"/>
        <v>Max</v>
      </c>
      <c r="AF92" s="24" t="str">
        <f t="shared" si="33"/>
        <v>Fibre broadband Unlimited Gigantic [MAX]</v>
      </c>
      <c r="AG92" s="25">
        <f t="shared" si="34"/>
        <v>4840.6322449999989</v>
      </c>
      <c r="AH92" s="22" t="str">
        <f t="shared" si="35"/>
        <v>Powershop (Standard)</v>
      </c>
      <c r="AI92" s="22" t="str">
        <f t="shared" si="36"/>
        <v>Skinny - Fibre Ultra Unlimited [MAX]</v>
      </c>
      <c r="AJ92" s="25">
        <f t="shared" si="37"/>
        <v>3618.5143999999996</v>
      </c>
      <c r="AK92" s="25">
        <f t="shared" si="38"/>
        <v>1222.1178449999993</v>
      </c>
      <c r="AL92" s="22" t="str">
        <f t="shared" si="39"/>
        <v>Separate</v>
      </c>
    </row>
    <row r="93" spans="1:38">
      <c r="A93" s="18" t="s">
        <v>44</v>
      </c>
      <c r="B93" t="s">
        <v>21</v>
      </c>
      <c r="C93" t="s">
        <v>32</v>
      </c>
      <c r="D93" t="s">
        <v>13</v>
      </c>
      <c r="F93" t="str">
        <f t="shared" si="29"/>
        <v>Contact-4G</v>
      </c>
      <c r="G93" s="1" t="str">
        <f>VLOOKUP(F93,'bundle broadband'!A:L,6,FALSE)</f>
        <v xml:space="preserve">4G 300GB </v>
      </c>
      <c r="H93" s="12">
        <f>VLOOKUP(F93,'bundle broadband'!A:L,7,FALSE)</f>
        <v>55</v>
      </c>
      <c r="I93" s="1">
        <f>VLOOKUP(F93,'bundle broadband'!A:L,8,FALSE)</f>
        <v>15</v>
      </c>
      <c r="J93" s="1">
        <f>VLOOKUP(F93,'bundle broadband'!A:L,9,FALSE)</f>
        <v>675</v>
      </c>
      <c r="K93" s="11">
        <f>VLOOKUP(F93,'bundle broadband'!A:L,10,FALSE)</f>
        <v>0</v>
      </c>
      <c r="L93" s="11">
        <f>VLOOKUP(F93,'bundle broadband'!A:L,11,FALSE)</f>
        <v>0</v>
      </c>
      <c r="M93" s="11">
        <f>VLOOKUP(F93,'bundle broadband'!A:L,12,FALSE)</f>
        <v>0</v>
      </c>
      <c r="N93" s="38" t="str">
        <f t="shared" si="40"/>
        <v>Dunedin-Standard-Contact</v>
      </c>
      <c r="O93" s="2" t="str">
        <f>VLOOKUP(N93,'bundle power'!A:G,6,FALSE)</f>
        <v>Contact Broadband Bundle (Standard)</v>
      </c>
      <c r="P93" s="16">
        <f>VLOOKUP(N93,'bundle power'!A:G,7,FALSE)</f>
        <v>2649.0921599999997</v>
      </c>
      <c r="Q93" s="7">
        <f t="shared" si="41"/>
        <v>3324.0921599999997</v>
      </c>
      <c r="R93" s="33" t="str">
        <f t="shared" si="42"/>
        <v>Dunedin-Standard</v>
      </c>
      <c r="S93" s="29" t="str">
        <f>VLOOKUP(R93,'standalone power'!A:C,2,FALSE)</f>
        <v>Powershop (Standard)</v>
      </c>
      <c r="T93" s="31">
        <f>VLOOKUP(R93,'standalone power'!A:C,3,FALSE)</f>
        <v>2618.5143999999996</v>
      </c>
      <c r="U93" s="30" t="str">
        <f>VLOOKUP(D93,'standalone broadband'!A:I,2,FALSE)</f>
        <v>Skinny - Wireless Unlimited</v>
      </c>
      <c r="V93" s="30">
        <f>VLOOKUP(D93,'standalone broadband'!A:I,3,FALSE)</f>
        <v>55</v>
      </c>
      <c r="W93" s="30">
        <f>VLOOKUP(D93,'standalone broadband'!A:I,4,FALSE)</f>
        <v>10</v>
      </c>
      <c r="X93" s="30">
        <f>VLOOKUP(D93,'standalone broadband'!A:I,7,FALSE)</f>
        <v>110</v>
      </c>
      <c r="Y93" s="30">
        <f>VLOOKUP(D93,'standalone broadband'!A:I,8,FALSE)</f>
        <v>560</v>
      </c>
      <c r="Z93" s="26">
        <f t="shared" si="43"/>
        <v>3178.5143999999996</v>
      </c>
      <c r="AA93" s="26">
        <f t="shared" si="44"/>
        <v>145.57776000000013</v>
      </c>
      <c r="AB93" s="26" t="str">
        <f t="shared" si="30"/>
        <v>Separate</v>
      </c>
      <c r="AD93" s="23" t="str">
        <f t="shared" si="31"/>
        <v>Contact</v>
      </c>
      <c r="AE93" s="23" t="str">
        <f t="shared" si="32"/>
        <v>4G</v>
      </c>
      <c r="AF93" s="24" t="str">
        <f t="shared" si="33"/>
        <v xml:space="preserve">4G 300GB </v>
      </c>
      <c r="AG93" s="25">
        <f t="shared" si="34"/>
        <v>3324.0921599999997</v>
      </c>
      <c r="AH93" s="22" t="str">
        <f t="shared" si="35"/>
        <v>Powershop (Standard)</v>
      </c>
      <c r="AI93" s="22" t="str">
        <f t="shared" si="36"/>
        <v>Skinny - Wireless Unlimited</v>
      </c>
      <c r="AJ93" s="25">
        <f t="shared" si="37"/>
        <v>3178.5143999999996</v>
      </c>
      <c r="AK93" s="25">
        <f t="shared" si="38"/>
        <v>145.57776000000013</v>
      </c>
      <c r="AL93" s="22" t="str">
        <f t="shared" si="39"/>
        <v>Separate</v>
      </c>
    </row>
    <row r="94" spans="1:38">
      <c r="A94" s="18" t="s">
        <v>44</v>
      </c>
      <c r="B94" t="s">
        <v>21</v>
      </c>
      <c r="C94" t="s">
        <v>32</v>
      </c>
      <c r="D94" t="s">
        <v>9</v>
      </c>
      <c r="F94" t="str">
        <f t="shared" si="29"/>
        <v>Contact-UFB</v>
      </c>
      <c r="G94" s="1" t="str">
        <f>VLOOKUP(F94,'bundle broadband'!A:L,6,FALSE)</f>
        <v xml:space="preserve">Fast Fibre </v>
      </c>
      <c r="H94" s="12">
        <f>VLOOKUP(F94,'bundle broadband'!A:L,7,FALSE)</f>
        <v>70</v>
      </c>
      <c r="I94" s="1">
        <f>VLOOKUP(F94,'bundle broadband'!A:L,8,FALSE)</f>
        <v>15</v>
      </c>
      <c r="J94" s="1">
        <f>VLOOKUP(F94,'bundle broadband'!A:L,9,FALSE)</f>
        <v>855</v>
      </c>
      <c r="K94" s="11">
        <f>VLOOKUP(F94,'bundle broadband'!A:L,10,FALSE)</f>
        <v>0</v>
      </c>
      <c r="L94" s="11">
        <f>VLOOKUP(F94,'bundle broadband'!A:L,11,FALSE)</f>
        <v>0</v>
      </c>
      <c r="M94" s="11">
        <f>VLOOKUP(F94,'bundle broadband'!A:L,12,FALSE)</f>
        <v>0</v>
      </c>
      <c r="N94" s="38" t="str">
        <f t="shared" si="40"/>
        <v>Dunedin-Standard-Contact</v>
      </c>
      <c r="O94" s="2" t="str">
        <f>VLOOKUP(N94,'bundle power'!A:G,6,FALSE)</f>
        <v>Contact Broadband Bundle (Standard)</v>
      </c>
      <c r="P94" s="16">
        <f>VLOOKUP(N94,'bundle power'!A:G,7,FALSE)</f>
        <v>2649.0921599999997</v>
      </c>
      <c r="Q94" s="7">
        <f t="shared" si="41"/>
        <v>3504.0921599999997</v>
      </c>
      <c r="R94" s="33" t="str">
        <f t="shared" si="42"/>
        <v>Dunedin-Standard</v>
      </c>
      <c r="S94" s="29" t="str">
        <f>VLOOKUP(R94,'standalone power'!A:C,2,FALSE)</f>
        <v>Powershop (Standard)</v>
      </c>
      <c r="T94" s="31">
        <f>VLOOKUP(R94,'standalone power'!A:C,3,FALSE)</f>
        <v>2618.5143999999996</v>
      </c>
      <c r="U94" s="30" t="str">
        <f>VLOOKUP(D94,'standalone broadband'!A:I,2,FALSE)</f>
        <v>Skinny - Fibre Unlimited [UFB]</v>
      </c>
      <c r="V94" s="30">
        <f>VLOOKUP(D94,'standalone broadband'!A:I,3,FALSE)</f>
        <v>75</v>
      </c>
      <c r="W94" s="30">
        <f>VLOOKUP(D94,'standalone broadband'!A:I,4,FALSE)</f>
        <v>10</v>
      </c>
      <c r="X94" s="30">
        <f>VLOOKUP(D94,'standalone broadband'!A:I,7,FALSE)</f>
        <v>75</v>
      </c>
      <c r="Y94" s="30">
        <f>VLOOKUP(D94,'standalone broadband'!A:I,8,FALSE)</f>
        <v>835</v>
      </c>
      <c r="Z94" s="26">
        <f t="shared" si="43"/>
        <v>3453.5143999999996</v>
      </c>
      <c r="AA94" s="26">
        <f t="shared" si="44"/>
        <v>50.577760000000126</v>
      </c>
      <c r="AB94" s="26" t="str">
        <f t="shared" si="30"/>
        <v>Separate</v>
      </c>
      <c r="AD94" s="23" t="str">
        <f t="shared" si="31"/>
        <v>Contact</v>
      </c>
      <c r="AE94" s="23" t="str">
        <f t="shared" si="32"/>
        <v>UFB</v>
      </c>
      <c r="AF94" s="24" t="str">
        <f t="shared" si="33"/>
        <v xml:space="preserve">Fast Fibre </v>
      </c>
      <c r="AG94" s="25">
        <f t="shared" si="34"/>
        <v>3504.0921599999997</v>
      </c>
      <c r="AH94" s="22" t="str">
        <f t="shared" si="35"/>
        <v>Powershop (Standard)</v>
      </c>
      <c r="AI94" s="22" t="str">
        <f t="shared" si="36"/>
        <v>Skinny - Fibre Unlimited [UFB]</v>
      </c>
      <c r="AJ94" s="25">
        <f t="shared" si="37"/>
        <v>3453.5143999999996</v>
      </c>
      <c r="AK94" s="25">
        <f t="shared" si="38"/>
        <v>50.577760000000126</v>
      </c>
      <c r="AL94" s="22" t="str">
        <f t="shared" si="39"/>
        <v>Separate</v>
      </c>
    </row>
    <row r="95" spans="1:38">
      <c r="A95" s="18" t="s">
        <v>44</v>
      </c>
      <c r="B95" t="s">
        <v>21</v>
      </c>
      <c r="C95" t="s">
        <v>57</v>
      </c>
      <c r="D95" t="s">
        <v>9</v>
      </c>
      <c r="E95" s="34" t="s">
        <v>87</v>
      </c>
      <c r="F95" t="str">
        <f t="shared" si="29"/>
        <v>Electric Kiwi-UFB-Kiwi</v>
      </c>
      <c r="G95" s="1" t="str">
        <f>VLOOKUP(F95,'bundle broadband'!A:L,6,FALSE)</f>
        <v xml:space="preserve">Sweet Fibre </v>
      </c>
      <c r="H95" s="12">
        <f>VLOOKUP(F95,'bundle broadband'!A:L,7,FALSE)</f>
        <v>79.5</v>
      </c>
      <c r="I95" s="1">
        <f>VLOOKUP(F95,'bundle broadband'!A:L,8,FALSE)</f>
        <v>0</v>
      </c>
      <c r="J95" s="1">
        <f>VLOOKUP(F95,'bundle broadband'!A:L,9,FALSE)</f>
        <v>954</v>
      </c>
      <c r="K95" s="11">
        <f>VLOOKUP(F95,'bundle broadband'!A:L,10,FALSE)</f>
        <v>1</v>
      </c>
      <c r="L95" s="11">
        <f>VLOOKUP(F95,'bundle broadband'!A:L,11,FALSE)</f>
        <v>0</v>
      </c>
      <c r="M95" s="11">
        <f>VLOOKUP(F95,'bundle broadband'!A:L,12,FALSE)</f>
        <v>79.5</v>
      </c>
      <c r="N95" s="38" t="str">
        <f t="shared" si="40"/>
        <v>Dunedin-Standard-Electric Kiwi-Kiwi</v>
      </c>
      <c r="O95" s="2" t="str">
        <f>VLOOKUP(N95,'bundle power'!A:G,6,FALSE)</f>
        <v>Electric Kiwi - Kiwi (Standard)</v>
      </c>
      <c r="P95" s="16">
        <f>VLOOKUP(N95,'bundle power'!A:G,7,FALSE)</f>
        <v>3538.8236999999999</v>
      </c>
      <c r="Q95" s="7">
        <f t="shared" si="41"/>
        <v>4413.3236999999999</v>
      </c>
      <c r="R95" s="33" t="str">
        <f t="shared" si="42"/>
        <v>Dunedin-Standard</v>
      </c>
      <c r="S95" s="29" t="str">
        <f>VLOOKUP(R95,'standalone power'!A:C,2,FALSE)</f>
        <v>Powershop (Standard)</v>
      </c>
      <c r="T95" s="31">
        <f>VLOOKUP(R95,'standalone power'!A:C,3,FALSE)</f>
        <v>2618.5143999999996</v>
      </c>
      <c r="U95" s="30" t="str">
        <f>VLOOKUP(D95,'standalone broadband'!A:I,2,FALSE)</f>
        <v>Skinny - Fibre Unlimited [UFB]</v>
      </c>
      <c r="V95" s="30">
        <f>VLOOKUP(D95,'standalone broadband'!A:I,3,FALSE)</f>
        <v>75</v>
      </c>
      <c r="W95" s="30">
        <f>VLOOKUP(D95,'standalone broadband'!A:I,4,FALSE)</f>
        <v>10</v>
      </c>
      <c r="X95" s="30">
        <f>VLOOKUP(D95,'standalone broadband'!A:I,7,FALSE)</f>
        <v>75</v>
      </c>
      <c r="Y95" s="30">
        <f>VLOOKUP(D95,'standalone broadband'!A:I,8,FALSE)</f>
        <v>835</v>
      </c>
      <c r="Z95" s="26">
        <f t="shared" si="43"/>
        <v>3453.5143999999996</v>
      </c>
      <c r="AA95" s="26">
        <f t="shared" si="44"/>
        <v>959.80930000000035</v>
      </c>
      <c r="AB95" s="26" t="str">
        <f t="shared" si="30"/>
        <v>Separate</v>
      </c>
      <c r="AD95" s="23" t="str">
        <f t="shared" si="31"/>
        <v>Electric Kiwi</v>
      </c>
      <c r="AE95" s="23" t="str">
        <f t="shared" si="32"/>
        <v>UFB</v>
      </c>
      <c r="AF95" s="24" t="str">
        <f t="shared" si="33"/>
        <v xml:space="preserve">Sweet Fibre </v>
      </c>
      <c r="AG95" s="25">
        <f t="shared" si="34"/>
        <v>4413.3236999999999</v>
      </c>
      <c r="AH95" s="22" t="str">
        <f t="shared" si="35"/>
        <v>Powershop (Standard)</v>
      </c>
      <c r="AI95" s="22" t="str">
        <f t="shared" si="36"/>
        <v>Skinny - Fibre Unlimited [UFB]</v>
      </c>
      <c r="AJ95" s="25">
        <f t="shared" si="37"/>
        <v>3453.5143999999996</v>
      </c>
      <c r="AK95" s="25">
        <f t="shared" si="38"/>
        <v>959.80930000000035</v>
      </c>
      <c r="AL95" s="22" t="str">
        <f t="shared" si="39"/>
        <v>Separate</v>
      </c>
    </row>
    <row r="96" spans="1:38">
      <c r="A96" s="18" t="s">
        <v>44</v>
      </c>
      <c r="B96" t="s">
        <v>21</v>
      </c>
      <c r="C96" t="s">
        <v>57</v>
      </c>
      <c r="D96" t="s">
        <v>9</v>
      </c>
      <c r="E96" s="34" t="s">
        <v>88</v>
      </c>
      <c r="F96" t="str">
        <f t="shared" si="29"/>
        <v>Electric Kiwi-UFB-MoveMaster</v>
      </c>
      <c r="G96" s="1" t="str">
        <f>VLOOKUP(F96,'bundle broadband'!A:L,6,FALSE)</f>
        <v xml:space="preserve">Sweet Fibre </v>
      </c>
      <c r="H96" s="12">
        <f>VLOOKUP(F96,'bundle broadband'!A:L,7,FALSE)</f>
        <v>79.5</v>
      </c>
      <c r="I96" s="1">
        <f>VLOOKUP(F96,'bundle broadband'!A:L,8,FALSE)</f>
        <v>0</v>
      </c>
      <c r="J96" s="1">
        <f>VLOOKUP(F96,'bundle broadband'!A:L,9,FALSE)</f>
        <v>954</v>
      </c>
      <c r="K96" s="11">
        <f>VLOOKUP(F96,'bundle broadband'!A:L,10,FALSE)</f>
        <v>1</v>
      </c>
      <c r="L96" s="11">
        <f>VLOOKUP(F96,'bundle broadband'!A:L,11,FALSE)</f>
        <v>0</v>
      </c>
      <c r="M96" s="11">
        <f>VLOOKUP(F96,'bundle broadband'!A:L,12,FALSE)</f>
        <v>79.5</v>
      </c>
      <c r="N96" s="38" t="str">
        <f t="shared" si="40"/>
        <v>Dunedin-Standard-Electric Kiwi-MoveMaster</v>
      </c>
      <c r="O96" s="2" t="str">
        <f>VLOOKUP(N96,'bundle power'!A:G,6,FALSE)</f>
        <v>Electric Kiwi - MoveMaster (Standard)</v>
      </c>
      <c r="P96" s="16">
        <f>VLOOKUP(N96,'bundle power'!A:G,7,FALSE)</f>
        <v>3364.5797480000001</v>
      </c>
      <c r="Q96" s="7">
        <f t="shared" si="41"/>
        <v>4239.0797480000001</v>
      </c>
      <c r="R96" s="33" t="str">
        <f t="shared" si="42"/>
        <v>Dunedin-Standard</v>
      </c>
      <c r="S96" s="29" t="str">
        <f>VLOOKUP(R96,'standalone power'!A:C,2,FALSE)</f>
        <v>Powershop (Standard)</v>
      </c>
      <c r="T96" s="31">
        <f>VLOOKUP(R96,'standalone power'!A:C,3,FALSE)</f>
        <v>2618.5143999999996</v>
      </c>
      <c r="U96" s="30" t="str">
        <f>VLOOKUP(D96,'standalone broadband'!A:I,2,FALSE)</f>
        <v>Skinny - Fibre Unlimited [UFB]</v>
      </c>
      <c r="V96" s="30">
        <f>VLOOKUP(D96,'standalone broadband'!A:I,3,FALSE)</f>
        <v>75</v>
      </c>
      <c r="W96" s="30">
        <f>VLOOKUP(D96,'standalone broadband'!A:I,4,FALSE)</f>
        <v>10</v>
      </c>
      <c r="X96" s="30">
        <f>VLOOKUP(D96,'standalone broadband'!A:I,7,FALSE)</f>
        <v>75</v>
      </c>
      <c r="Y96" s="30">
        <f>VLOOKUP(D96,'standalone broadband'!A:I,8,FALSE)</f>
        <v>835</v>
      </c>
      <c r="Z96" s="26">
        <f t="shared" si="43"/>
        <v>3453.5143999999996</v>
      </c>
      <c r="AA96" s="26">
        <f t="shared" si="44"/>
        <v>785.56534800000054</v>
      </c>
      <c r="AB96" s="26" t="str">
        <f t="shared" si="30"/>
        <v>Separate</v>
      </c>
      <c r="AD96" s="23" t="str">
        <f t="shared" si="31"/>
        <v>Electric Kiwi</v>
      </c>
      <c r="AE96" s="23" t="str">
        <f t="shared" si="32"/>
        <v>UFB</v>
      </c>
      <c r="AF96" s="24" t="str">
        <f t="shared" si="33"/>
        <v xml:space="preserve">Sweet Fibre </v>
      </c>
      <c r="AG96" s="25">
        <f t="shared" si="34"/>
        <v>4239.0797480000001</v>
      </c>
      <c r="AH96" s="22" t="str">
        <f t="shared" si="35"/>
        <v>Powershop (Standard)</v>
      </c>
      <c r="AI96" s="22" t="str">
        <f t="shared" si="36"/>
        <v>Skinny - Fibre Unlimited [UFB]</v>
      </c>
      <c r="AJ96" s="25">
        <f t="shared" si="37"/>
        <v>3453.5143999999996</v>
      </c>
      <c r="AK96" s="25">
        <f t="shared" si="38"/>
        <v>785.56534800000054</v>
      </c>
      <c r="AL96" s="22" t="str">
        <f t="shared" si="39"/>
        <v>Separate</v>
      </c>
    </row>
    <row r="97" spans="1:38">
      <c r="A97" s="18" t="s">
        <v>44</v>
      </c>
      <c r="B97" t="s">
        <v>21</v>
      </c>
      <c r="C97" t="s">
        <v>57</v>
      </c>
      <c r="D97" t="s">
        <v>9</v>
      </c>
      <c r="E97" s="34" t="s">
        <v>84</v>
      </c>
      <c r="F97" t="str">
        <f t="shared" si="29"/>
        <v>Electric Kiwi-UFB-Prepaid</v>
      </c>
      <c r="G97" s="1" t="str">
        <f>VLOOKUP(F97,'bundle broadband'!A:L,6,FALSE)</f>
        <v xml:space="preserve">Sweet Fibre </v>
      </c>
      <c r="H97" s="12">
        <f>VLOOKUP(F97,'bundle broadband'!A:L,7,FALSE)</f>
        <v>79.5</v>
      </c>
      <c r="I97" s="1">
        <f>VLOOKUP(F97,'bundle broadband'!A:L,8,FALSE)</f>
        <v>0</v>
      </c>
      <c r="J97" s="1">
        <f>VLOOKUP(F97,'bundle broadband'!A:L,9,FALSE)</f>
        <v>954</v>
      </c>
      <c r="K97" s="11">
        <f>VLOOKUP(F97,'bundle broadband'!A:L,10,FALSE)</f>
        <v>0</v>
      </c>
      <c r="L97" s="11">
        <f>VLOOKUP(F97,'bundle broadband'!A:L,11,FALSE)</f>
        <v>0</v>
      </c>
      <c r="M97" s="11">
        <f>VLOOKUP(F97,'bundle broadband'!A:L,12,FALSE)</f>
        <v>0</v>
      </c>
      <c r="N97" s="38" t="str">
        <f t="shared" si="40"/>
        <v>Dunedin-Standard-Electric Kiwi-Prepaid</v>
      </c>
      <c r="O97" s="2" t="str">
        <f>VLOOKUP(N97,'bundle power'!A:G,6,FALSE)</f>
        <v>Electric Kiwi - Prepay 300 (Standard)</v>
      </c>
      <c r="P97" s="16">
        <f>VLOOKUP(N97,'bundle power'!A:G,7,FALSE)</f>
        <v>2786.9270200000001</v>
      </c>
      <c r="Q97" s="7">
        <f t="shared" si="41"/>
        <v>3740.9270200000001</v>
      </c>
      <c r="R97" s="33" t="str">
        <f t="shared" si="42"/>
        <v>Dunedin-Standard</v>
      </c>
      <c r="S97" s="29" t="str">
        <f>VLOOKUP(R97,'standalone power'!A:C,2,FALSE)</f>
        <v>Powershop (Standard)</v>
      </c>
      <c r="T97" s="31">
        <f>VLOOKUP(R97,'standalone power'!A:C,3,FALSE)</f>
        <v>2618.5143999999996</v>
      </c>
      <c r="U97" s="30" t="str">
        <f>VLOOKUP(D97,'standalone broadband'!A:I,2,FALSE)</f>
        <v>Skinny - Fibre Unlimited [UFB]</v>
      </c>
      <c r="V97" s="30">
        <f>VLOOKUP(D97,'standalone broadband'!A:I,3,FALSE)</f>
        <v>75</v>
      </c>
      <c r="W97" s="30">
        <f>VLOOKUP(D97,'standalone broadband'!A:I,4,FALSE)</f>
        <v>10</v>
      </c>
      <c r="X97" s="30">
        <f>VLOOKUP(D97,'standalone broadband'!A:I,7,FALSE)</f>
        <v>75</v>
      </c>
      <c r="Y97" s="30">
        <f>VLOOKUP(D97,'standalone broadband'!A:I,8,FALSE)</f>
        <v>835</v>
      </c>
      <c r="Z97" s="26">
        <f t="shared" si="43"/>
        <v>3453.5143999999996</v>
      </c>
      <c r="AA97" s="26">
        <f t="shared" si="44"/>
        <v>287.41262000000052</v>
      </c>
      <c r="AB97" s="26" t="str">
        <f t="shared" si="30"/>
        <v>Separate</v>
      </c>
      <c r="AD97" s="23" t="str">
        <f t="shared" si="31"/>
        <v>Electric Kiwi</v>
      </c>
      <c r="AE97" s="23" t="str">
        <f t="shared" si="32"/>
        <v>UFB</v>
      </c>
      <c r="AF97" s="24" t="str">
        <f t="shared" si="33"/>
        <v xml:space="preserve">Sweet Fibre </v>
      </c>
      <c r="AG97" s="25">
        <f t="shared" si="34"/>
        <v>3740.9270200000001</v>
      </c>
      <c r="AH97" s="22" t="str">
        <f t="shared" si="35"/>
        <v>Powershop (Standard)</v>
      </c>
      <c r="AI97" s="22" t="str">
        <f t="shared" si="36"/>
        <v>Skinny - Fibre Unlimited [UFB]</v>
      </c>
      <c r="AJ97" s="25">
        <f t="shared" si="37"/>
        <v>3453.5143999999996</v>
      </c>
      <c r="AK97" s="25">
        <f t="shared" si="38"/>
        <v>287.41262000000052</v>
      </c>
      <c r="AL97" s="22" t="str">
        <f t="shared" si="39"/>
        <v>Separate</v>
      </c>
    </row>
    <row r="98" spans="1:38">
      <c r="A98" s="18" t="s">
        <v>44</v>
      </c>
      <c r="B98" t="s">
        <v>21</v>
      </c>
      <c r="C98" t="s">
        <v>57</v>
      </c>
      <c r="D98" t="s">
        <v>69</v>
      </c>
      <c r="E98" s="34" t="s">
        <v>87</v>
      </c>
      <c r="F98" t="str">
        <f t="shared" si="29"/>
        <v>Electric Kiwi-MAX-Kiwi</v>
      </c>
      <c r="G98" s="1" t="str">
        <f>VLOOKUP(F98,'bundle broadband'!A:L,6,FALSE)</f>
        <v>Sweet As Fibre</v>
      </c>
      <c r="H98" s="12">
        <f>VLOOKUP(F98,'bundle broadband'!A:L,7,FALSE)</f>
        <v>88.5</v>
      </c>
      <c r="I98" s="1">
        <f>VLOOKUP(F98,'bundle broadband'!A:L,8,FALSE)</f>
        <v>0</v>
      </c>
      <c r="J98" s="1">
        <f>VLOOKUP(F98,'bundle broadband'!A:L,9,FALSE)</f>
        <v>1062</v>
      </c>
      <c r="K98" s="11">
        <f>VLOOKUP(F98,'bundle broadband'!A:L,10,FALSE)</f>
        <v>1</v>
      </c>
      <c r="L98" s="11">
        <f>VLOOKUP(F98,'bundle broadband'!A:L,11,FALSE)</f>
        <v>0</v>
      </c>
      <c r="M98" s="11">
        <f>VLOOKUP(F98,'bundle broadband'!A:L,12,FALSE)</f>
        <v>88.5</v>
      </c>
      <c r="N98" s="38" t="str">
        <f t="shared" si="40"/>
        <v>Dunedin-Standard-Electric Kiwi-Kiwi</v>
      </c>
      <c r="O98" s="2" t="str">
        <f>VLOOKUP(N98,'bundle power'!A:G,6,FALSE)</f>
        <v>Electric Kiwi - Kiwi (Standard)</v>
      </c>
      <c r="P98" s="16">
        <f>VLOOKUP(N98,'bundle power'!A:G,7,FALSE)</f>
        <v>3538.8236999999999</v>
      </c>
      <c r="Q98" s="7">
        <f t="shared" si="41"/>
        <v>4512.3236999999999</v>
      </c>
      <c r="R98" s="33" t="str">
        <f t="shared" si="42"/>
        <v>Dunedin-Standard</v>
      </c>
      <c r="S98" s="29" t="str">
        <f>VLOOKUP(R98,'standalone power'!A:C,2,FALSE)</f>
        <v>Powershop (Standard)</v>
      </c>
      <c r="T98" s="31">
        <f>VLOOKUP(R98,'standalone power'!A:C,3,FALSE)</f>
        <v>2618.5143999999996</v>
      </c>
      <c r="U98" s="30" t="str">
        <f>VLOOKUP(D98,'standalone broadband'!A:I,2,FALSE)</f>
        <v>Skinny - Fibre Ultra Unlimited [MAX]</v>
      </c>
      <c r="V98" s="30">
        <f>VLOOKUP(D98,'standalone broadband'!A:I,3,FALSE)</f>
        <v>90</v>
      </c>
      <c r="W98" s="30">
        <f>VLOOKUP(D98,'standalone broadband'!A:I,4,FALSE)</f>
        <v>10</v>
      </c>
      <c r="X98" s="30">
        <f>VLOOKUP(D98,'standalone broadband'!A:I,7,FALSE)</f>
        <v>90</v>
      </c>
      <c r="Y98" s="30">
        <f>VLOOKUP(D98,'standalone broadband'!A:I,8,FALSE)</f>
        <v>1000</v>
      </c>
      <c r="Z98" s="26">
        <f t="shared" si="43"/>
        <v>3618.5143999999996</v>
      </c>
      <c r="AA98" s="26">
        <f t="shared" si="44"/>
        <v>893.80930000000035</v>
      </c>
      <c r="AB98" s="26" t="str">
        <f t="shared" si="30"/>
        <v>Separate</v>
      </c>
      <c r="AD98" s="23" t="str">
        <f t="shared" si="31"/>
        <v>Electric Kiwi</v>
      </c>
      <c r="AE98" s="23" t="str">
        <f t="shared" si="32"/>
        <v>MAX</v>
      </c>
      <c r="AF98" s="24" t="str">
        <f t="shared" si="33"/>
        <v>Sweet As Fibre</v>
      </c>
      <c r="AG98" s="25">
        <f t="shared" si="34"/>
        <v>4512.3236999999999</v>
      </c>
      <c r="AH98" s="22" t="str">
        <f t="shared" si="35"/>
        <v>Powershop (Standard)</v>
      </c>
      <c r="AI98" s="22" t="str">
        <f t="shared" si="36"/>
        <v>Skinny - Fibre Ultra Unlimited [MAX]</v>
      </c>
      <c r="AJ98" s="25">
        <f t="shared" si="37"/>
        <v>3618.5143999999996</v>
      </c>
      <c r="AK98" s="25">
        <f t="shared" si="38"/>
        <v>893.80930000000035</v>
      </c>
      <c r="AL98" s="22" t="str">
        <f t="shared" si="39"/>
        <v>Separate</v>
      </c>
    </row>
    <row r="99" spans="1:38">
      <c r="A99" s="18" t="s">
        <v>44</v>
      </c>
      <c r="B99" t="s">
        <v>21</v>
      </c>
      <c r="C99" t="s">
        <v>57</v>
      </c>
      <c r="D99" t="s">
        <v>69</v>
      </c>
      <c r="E99" s="34" t="s">
        <v>88</v>
      </c>
      <c r="F99" t="str">
        <f t="shared" si="29"/>
        <v>Electric Kiwi-MAX-MoveMaster</v>
      </c>
      <c r="G99" s="1" t="str">
        <f>VLOOKUP(F99,'bundle broadband'!A:L,6,FALSE)</f>
        <v>Sweet As Fibre</v>
      </c>
      <c r="H99" s="12">
        <f>VLOOKUP(F99,'bundle broadband'!A:L,7,FALSE)</f>
        <v>88.5</v>
      </c>
      <c r="I99" s="1">
        <f>VLOOKUP(F99,'bundle broadband'!A:L,8,FALSE)</f>
        <v>0</v>
      </c>
      <c r="J99" s="1">
        <f>VLOOKUP(F99,'bundle broadband'!A:L,9,FALSE)</f>
        <v>1062</v>
      </c>
      <c r="K99" s="11">
        <f>VLOOKUP(F99,'bundle broadband'!A:L,10,FALSE)</f>
        <v>1</v>
      </c>
      <c r="L99" s="11">
        <f>VLOOKUP(F99,'bundle broadband'!A:L,11,FALSE)</f>
        <v>0</v>
      </c>
      <c r="M99" s="11">
        <f>VLOOKUP(F99,'bundle broadband'!A:L,12,FALSE)</f>
        <v>88.5</v>
      </c>
      <c r="N99" s="38" t="str">
        <f t="shared" si="40"/>
        <v>Dunedin-Standard-Electric Kiwi-MoveMaster</v>
      </c>
      <c r="O99" s="2" t="str">
        <f>VLOOKUP(N99,'bundle power'!A:G,6,FALSE)</f>
        <v>Electric Kiwi - MoveMaster (Standard)</v>
      </c>
      <c r="P99" s="16">
        <f>VLOOKUP(N99,'bundle power'!A:G,7,FALSE)</f>
        <v>3364.5797480000001</v>
      </c>
      <c r="Q99" s="7">
        <f t="shared" si="41"/>
        <v>4338.0797480000001</v>
      </c>
      <c r="R99" s="33" t="str">
        <f t="shared" si="42"/>
        <v>Dunedin-Standard</v>
      </c>
      <c r="S99" s="29" t="str">
        <f>VLOOKUP(R99,'standalone power'!A:C,2,FALSE)</f>
        <v>Powershop (Standard)</v>
      </c>
      <c r="T99" s="31">
        <f>VLOOKUP(R99,'standalone power'!A:C,3,FALSE)</f>
        <v>2618.5143999999996</v>
      </c>
      <c r="U99" s="30" t="str">
        <f>VLOOKUP(D99,'standalone broadband'!A:I,2,FALSE)</f>
        <v>Skinny - Fibre Ultra Unlimited [MAX]</v>
      </c>
      <c r="V99" s="30">
        <f>VLOOKUP(D99,'standalone broadband'!A:I,3,FALSE)</f>
        <v>90</v>
      </c>
      <c r="W99" s="30">
        <f>VLOOKUP(D99,'standalone broadband'!A:I,4,FALSE)</f>
        <v>10</v>
      </c>
      <c r="X99" s="30">
        <f>VLOOKUP(D99,'standalone broadband'!A:I,7,FALSE)</f>
        <v>90</v>
      </c>
      <c r="Y99" s="30">
        <f>VLOOKUP(D99,'standalone broadband'!A:I,8,FALSE)</f>
        <v>1000</v>
      </c>
      <c r="Z99" s="26">
        <f t="shared" si="43"/>
        <v>3618.5143999999996</v>
      </c>
      <c r="AA99" s="26">
        <f t="shared" si="44"/>
        <v>719.56534800000054</v>
      </c>
      <c r="AB99" s="26" t="str">
        <f t="shared" si="30"/>
        <v>Separate</v>
      </c>
      <c r="AD99" s="23" t="str">
        <f t="shared" si="31"/>
        <v>Electric Kiwi</v>
      </c>
      <c r="AE99" s="23" t="str">
        <f t="shared" si="32"/>
        <v>MAX</v>
      </c>
      <c r="AF99" s="24" t="str">
        <f t="shared" si="33"/>
        <v>Sweet As Fibre</v>
      </c>
      <c r="AG99" s="25">
        <f t="shared" si="34"/>
        <v>4338.0797480000001</v>
      </c>
      <c r="AH99" s="22" t="str">
        <f t="shared" si="35"/>
        <v>Powershop (Standard)</v>
      </c>
      <c r="AI99" s="22" t="str">
        <f t="shared" si="36"/>
        <v>Skinny - Fibre Ultra Unlimited [MAX]</v>
      </c>
      <c r="AJ99" s="25">
        <f t="shared" si="37"/>
        <v>3618.5143999999996</v>
      </c>
      <c r="AK99" s="25">
        <f t="shared" si="38"/>
        <v>719.56534800000054</v>
      </c>
      <c r="AL99" s="22" t="str">
        <f t="shared" si="39"/>
        <v>Separate</v>
      </c>
    </row>
    <row r="100" spans="1:38">
      <c r="A100" s="18" t="s">
        <v>44</v>
      </c>
      <c r="B100" t="s">
        <v>21</v>
      </c>
      <c r="C100" t="s">
        <v>57</v>
      </c>
      <c r="D100" t="s">
        <v>69</v>
      </c>
      <c r="E100" s="34" t="s">
        <v>84</v>
      </c>
      <c r="F100" t="str">
        <f t="shared" si="29"/>
        <v>Electric Kiwi-MAX-Prepaid</v>
      </c>
      <c r="G100" s="1" t="str">
        <f>VLOOKUP(F100,'bundle broadband'!A:L,6,FALSE)</f>
        <v>Sweet As Fibre</v>
      </c>
      <c r="H100" s="12">
        <f>VLOOKUP(F100,'bundle broadband'!A:L,7,FALSE)</f>
        <v>88.5</v>
      </c>
      <c r="I100" s="1">
        <f>VLOOKUP(F100,'bundle broadband'!A:L,8,FALSE)</f>
        <v>0</v>
      </c>
      <c r="J100" s="1">
        <f>VLOOKUP(F100,'bundle broadband'!A:L,9,FALSE)</f>
        <v>1062</v>
      </c>
      <c r="K100" s="11">
        <f>VLOOKUP(F100,'bundle broadband'!A:L,10,FALSE)</f>
        <v>0</v>
      </c>
      <c r="L100" s="11">
        <f>VLOOKUP(F100,'bundle broadband'!A:L,11,FALSE)</f>
        <v>0</v>
      </c>
      <c r="M100" s="11">
        <f>VLOOKUP(F100,'bundle broadband'!A:L,12,FALSE)</f>
        <v>0</v>
      </c>
      <c r="N100" s="38" t="str">
        <f t="shared" si="40"/>
        <v>Dunedin-Standard-Electric Kiwi-Prepaid</v>
      </c>
      <c r="O100" s="2" t="str">
        <f>VLOOKUP(N100,'bundle power'!A:G,6,FALSE)</f>
        <v>Electric Kiwi - Prepay 300 (Standard)</v>
      </c>
      <c r="P100" s="16">
        <f>VLOOKUP(N100,'bundle power'!A:G,7,FALSE)</f>
        <v>2786.9270200000001</v>
      </c>
      <c r="Q100" s="7">
        <f t="shared" si="41"/>
        <v>3848.9270200000001</v>
      </c>
      <c r="R100" s="33" t="str">
        <f t="shared" si="42"/>
        <v>Dunedin-Standard</v>
      </c>
      <c r="S100" s="29" t="str">
        <f>VLOOKUP(R100,'standalone power'!A:C,2,FALSE)</f>
        <v>Powershop (Standard)</v>
      </c>
      <c r="T100" s="31">
        <f>VLOOKUP(R100,'standalone power'!A:C,3,FALSE)</f>
        <v>2618.5143999999996</v>
      </c>
      <c r="U100" s="30" t="str">
        <f>VLOOKUP(D100,'standalone broadband'!A:I,2,FALSE)</f>
        <v>Skinny - Fibre Ultra Unlimited [MAX]</v>
      </c>
      <c r="V100" s="30">
        <f>VLOOKUP(D100,'standalone broadband'!A:I,3,FALSE)</f>
        <v>90</v>
      </c>
      <c r="W100" s="30">
        <f>VLOOKUP(D100,'standalone broadband'!A:I,4,FALSE)</f>
        <v>10</v>
      </c>
      <c r="X100" s="30">
        <f>VLOOKUP(D100,'standalone broadband'!A:I,7,FALSE)</f>
        <v>90</v>
      </c>
      <c r="Y100" s="30">
        <f>VLOOKUP(D100,'standalone broadband'!A:I,8,FALSE)</f>
        <v>1000</v>
      </c>
      <c r="Z100" s="26">
        <f t="shared" si="43"/>
        <v>3618.5143999999996</v>
      </c>
      <c r="AA100" s="26">
        <f t="shared" si="44"/>
        <v>230.41262000000052</v>
      </c>
      <c r="AB100" s="26" t="str">
        <f t="shared" si="30"/>
        <v>Separate</v>
      </c>
      <c r="AD100" s="23" t="str">
        <f t="shared" si="31"/>
        <v>Electric Kiwi</v>
      </c>
      <c r="AE100" s="23" t="str">
        <f t="shared" si="32"/>
        <v>MAX</v>
      </c>
      <c r="AF100" s="24" t="str">
        <f t="shared" si="33"/>
        <v>Sweet As Fibre</v>
      </c>
      <c r="AG100" s="25">
        <f t="shared" si="34"/>
        <v>3848.9270200000001</v>
      </c>
      <c r="AH100" s="22" t="str">
        <f t="shared" si="35"/>
        <v>Powershop (Standard)</v>
      </c>
      <c r="AI100" s="22" t="str">
        <f t="shared" si="36"/>
        <v>Skinny - Fibre Ultra Unlimited [MAX]</v>
      </c>
      <c r="AJ100" s="25">
        <f t="shared" si="37"/>
        <v>3618.5143999999996</v>
      </c>
      <c r="AK100" s="25">
        <f t="shared" si="38"/>
        <v>230.41262000000052</v>
      </c>
      <c r="AL100" s="22" t="str">
        <f t="shared" si="39"/>
        <v>Separate</v>
      </c>
    </row>
    <row r="101" spans="1:38">
      <c r="A101" s="18" t="s">
        <v>44</v>
      </c>
      <c r="B101" s="37" t="s">
        <v>37</v>
      </c>
      <c r="C101" t="s">
        <v>8</v>
      </c>
      <c r="D101" t="s">
        <v>9</v>
      </c>
      <c r="F101" t="str">
        <f t="shared" si="29"/>
        <v>Mercury-UFB</v>
      </c>
      <c r="G101" s="1" t="str">
        <f>VLOOKUP(F101,'bundle broadband'!A:L,6,FALSE)</f>
        <v>Unlimited FibreClassic</v>
      </c>
      <c r="H101" s="12">
        <f>VLOOKUP(F101,'bundle broadband'!A:L,7,FALSE)</f>
        <v>94</v>
      </c>
      <c r="I101" s="1">
        <f>VLOOKUP(F101,'bundle broadband'!A:L,8,FALSE)</f>
        <v>195</v>
      </c>
      <c r="J101" s="1">
        <f>VLOOKUP(F101,'bundle broadband'!A:L,9,FALSE)</f>
        <v>1323</v>
      </c>
      <c r="K101" s="11">
        <f>VLOOKUP(F101,'bundle broadband'!A:L,10,FALSE)</f>
        <v>6</v>
      </c>
      <c r="L101" s="11">
        <f>VLOOKUP(F101,'bundle broadband'!A:L,11,FALSE)</f>
        <v>50</v>
      </c>
      <c r="M101" s="11">
        <f>VLOOKUP(F101,'bundle broadband'!A:L,12,FALSE)</f>
        <v>614</v>
      </c>
      <c r="N101" s="38" t="str">
        <f t="shared" si="40"/>
        <v>Dunedin-Low-Mercury</v>
      </c>
      <c r="O101" s="2" t="str">
        <f>VLOOKUP(N101,'bundle power'!A:G,6,FALSE)</f>
        <v>Mercury Broadband Bundle (Low)</v>
      </c>
      <c r="P101" s="16">
        <f>VLOOKUP(N101,'bundle power'!A:G,7,FALSE)</f>
        <v>2799.2794000000004</v>
      </c>
      <c r="Q101" s="7">
        <f t="shared" si="41"/>
        <v>3508.2794000000004</v>
      </c>
      <c r="R101" s="33" t="str">
        <f t="shared" si="42"/>
        <v>Dunedin-Low</v>
      </c>
      <c r="S101" s="29" t="str">
        <f>VLOOKUP(R101,'standalone power'!A:C,2,FALSE)</f>
        <v>Powershop (Low)</v>
      </c>
      <c r="T101" s="31">
        <f>VLOOKUP(R101,'standalone power'!A:C,3,FALSE)</f>
        <v>2146.6134000000002</v>
      </c>
      <c r="U101" s="30" t="str">
        <f>VLOOKUP(D101,'standalone broadband'!A:I,2,FALSE)</f>
        <v>Skinny - Fibre Unlimited [UFB]</v>
      </c>
      <c r="V101" s="30">
        <f>VLOOKUP(D101,'standalone broadband'!A:I,3,FALSE)</f>
        <v>75</v>
      </c>
      <c r="W101" s="30">
        <f>VLOOKUP(D101,'standalone broadband'!A:I,4,FALSE)</f>
        <v>10</v>
      </c>
      <c r="X101" s="30">
        <f>VLOOKUP(D101,'standalone broadband'!A:I,7,FALSE)</f>
        <v>75</v>
      </c>
      <c r="Y101" s="30">
        <f>VLOOKUP(D101,'standalone broadband'!A:I,8,FALSE)</f>
        <v>835</v>
      </c>
      <c r="Z101" s="26">
        <f t="shared" si="43"/>
        <v>2981.6134000000002</v>
      </c>
      <c r="AA101" s="26">
        <f t="shared" si="44"/>
        <v>526.66600000000017</v>
      </c>
      <c r="AB101" s="26" t="str">
        <f t="shared" si="30"/>
        <v>Separate</v>
      </c>
      <c r="AD101" s="23" t="str">
        <f t="shared" si="31"/>
        <v>Mercury</v>
      </c>
      <c r="AE101" s="23" t="str">
        <f t="shared" si="32"/>
        <v>UFB</v>
      </c>
      <c r="AF101" s="24" t="str">
        <f t="shared" si="33"/>
        <v>Unlimited FibreClassic</v>
      </c>
      <c r="AG101" s="25">
        <f t="shared" si="34"/>
        <v>3508.2794000000004</v>
      </c>
      <c r="AH101" s="22" t="str">
        <f t="shared" si="35"/>
        <v>Powershop (Low)</v>
      </c>
      <c r="AI101" s="22" t="str">
        <f t="shared" si="36"/>
        <v>Skinny - Fibre Unlimited [UFB]</v>
      </c>
      <c r="AJ101" s="25">
        <f t="shared" si="37"/>
        <v>2981.6134000000002</v>
      </c>
      <c r="AK101" s="25">
        <f t="shared" si="38"/>
        <v>526.66600000000017</v>
      </c>
      <c r="AL101" s="22" t="str">
        <f t="shared" si="39"/>
        <v>Separate</v>
      </c>
    </row>
    <row r="102" spans="1:38">
      <c r="A102" s="18" t="s">
        <v>44</v>
      </c>
      <c r="B102" s="37" t="s">
        <v>37</v>
      </c>
      <c r="C102" t="s">
        <v>8</v>
      </c>
      <c r="D102" t="s">
        <v>10</v>
      </c>
      <c r="F102" t="str">
        <f t="shared" si="29"/>
        <v>Mercury-Max</v>
      </c>
      <c r="G102" s="1" t="str">
        <f>VLOOKUP(F102,'bundle broadband'!A:L,6,FALSE)</f>
        <v xml:space="preserve">Unlimited FibreMax </v>
      </c>
      <c r="H102" s="12">
        <f>VLOOKUP(F102,'bundle broadband'!A:L,7,FALSE)</f>
        <v>109</v>
      </c>
      <c r="I102" s="1">
        <f>VLOOKUP(F102,'bundle broadband'!A:L,8,FALSE)</f>
        <v>195</v>
      </c>
      <c r="J102" s="1">
        <f>VLOOKUP(F102,'bundle broadband'!A:L,9,FALSE)</f>
        <v>1503</v>
      </c>
      <c r="K102" s="11">
        <f>VLOOKUP(F102,'bundle broadband'!A:L,10,FALSE)</f>
        <v>6</v>
      </c>
      <c r="L102" s="11">
        <f>VLOOKUP(F102,'bundle broadband'!A:L,11,FALSE)</f>
        <v>50</v>
      </c>
      <c r="M102" s="11">
        <f>VLOOKUP(F102,'bundle broadband'!A:L,12,FALSE)</f>
        <v>704</v>
      </c>
      <c r="N102" s="38" t="str">
        <f t="shared" si="40"/>
        <v>Dunedin-Low-Mercury</v>
      </c>
      <c r="O102" s="2" t="str">
        <f>VLOOKUP(N102,'bundle power'!A:G,6,FALSE)</f>
        <v>Mercury Broadband Bundle (Low)</v>
      </c>
      <c r="P102" s="16">
        <f>VLOOKUP(N102,'bundle power'!A:G,7,FALSE)</f>
        <v>2799.2794000000004</v>
      </c>
      <c r="Q102" s="7">
        <f t="shared" si="41"/>
        <v>3598.2794000000004</v>
      </c>
      <c r="R102" s="33" t="str">
        <f t="shared" si="42"/>
        <v>Dunedin-Low</v>
      </c>
      <c r="S102" s="29" t="str">
        <f>VLOOKUP(R102,'standalone power'!A:C,2,FALSE)</f>
        <v>Powershop (Low)</v>
      </c>
      <c r="T102" s="31">
        <f>VLOOKUP(R102,'standalone power'!A:C,3,FALSE)</f>
        <v>2146.6134000000002</v>
      </c>
      <c r="U102" s="30" t="str">
        <f>VLOOKUP(D102,'standalone broadband'!A:I,2,FALSE)</f>
        <v>Skinny - Fibre Ultra Unlimited [MAX]</v>
      </c>
      <c r="V102" s="30">
        <f>VLOOKUP(D102,'standalone broadband'!A:I,3,FALSE)</f>
        <v>90</v>
      </c>
      <c r="W102" s="30">
        <f>VLOOKUP(D102,'standalone broadband'!A:I,4,FALSE)</f>
        <v>10</v>
      </c>
      <c r="X102" s="30">
        <f>VLOOKUP(D102,'standalone broadband'!A:I,7,FALSE)</f>
        <v>90</v>
      </c>
      <c r="Y102" s="30">
        <f>VLOOKUP(D102,'standalone broadband'!A:I,8,FALSE)</f>
        <v>1000</v>
      </c>
      <c r="Z102" s="26">
        <f t="shared" si="43"/>
        <v>3146.6134000000002</v>
      </c>
      <c r="AA102" s="26">
        <f t="shared" si="44"/>
        <v>451.66600000000017</v>
      </c>
      <c r="AB102" s="26" t="str">
        <f t="shared" si="30"/>
        <v>Separate</v>
      </c>
      <c r="AD102" s="23" t="str">
        <f t="shared" si="31"/>
        <v>Mercury</v>
      </c>
      <c r="AE102" s="23" t="str">
        <f t="shared" si="32"/>
        <v>Max</v>
      </c>
      <c r="AF102" s="24" t="str">
        <f t="shared" si="33"/>
        <v xml:space="preserve">Unlimited FibreMax </v>
      </c>
      <c r="AG102" s="25">
        <f t="shared" si="34"/>
        <v>3598.2794000000004</v>
      </c>
      <c r="AH102" s="22" t="str">
        <f t="shared" si="35"/>
        <v>Powershop (Low)</v>
      </c>
      <c r="AI102" s="22" t="str">
        <f t="shared" si="36"/>
        <v>Skinny - Fibre Ultra Unlimited [MAX]</v>
      </c>
      <c r="AJ102" s="25">
        <f t="shared" si="37"/>
        <v>3146.6134000000002</v>
      </c>
      <c r="AK102" s="25">
        <f t="shared" si="38"/>
        <v>451.66600000000017</v>
      </c>
      <c r="AL102" s="22" t="str">
        <f t="shared" si="39"/>
        <v>Separate</v>
      </c>
    </row>
    <row r="103" spans="1:38">
      <c r="A103" s="18" t="s">
        <v>44</v>
      </c>
      <c r="B103" s="37" t="s">
        <v>37</v>
      </c>
      <c r="C103" t="s">
        <v>8</v>
      </c>
      <c r="D103" t="s">
        <v>13</v>
      </c>
      <c r="F103" t="str">
        <f t="shared" si="29"/>
        <v>Mercury-4G</v>
      </c>
      <c r="G103" s="1" t="str">
        <f>VLOOKUP(F103,'bundle broadband'!A:L,6,FALSE)</f>
        <v>Wireless broadband 1000 GB</v>
      </c>
      <c r="H103" s="12">
        <f>VLOOKUP(F103,'bundle broadband'!A:L,7,FALSE)</f>
        <v>79</v>
      </c>
      <c r="I103" s="1">
        <f>VLOOKUP(F103,'bundle broadband'!A:L,8,FALSE)</f>
        <v>15</v>
      </c>
      <c r="J103" s="1">
        <f>VLOOKUP(F103,'bundle broadband'!A:L,9,FALSE)</f>
        <v>963</v>
      </c>
      <c r="K103" s="11">
        <f>VLOOKUP(F103,'bundle broadband'!A:L,10,FALSE)</f>
        <v>6</v>
      </c>
      <c r="L103" s="11">
        <f>VLOOKUP(F103,'bundle broadband'!A:L,11,FALSE)</f>
        <v>50</v>
      </c>
      <c r="M103" s="11">
        <f>VLOOKUP(F103,'bundle broadband'!A:L,12,FALSE)</f>
        <v>524</v>
      </c>
      <c r="N103" s="38" t="str">
        <f t="shared" si="40"/>
        <v>Dunedin-Low-Mercury</v>
      </c>
      <c r="O103" s="2" t="str">
        <f>VLOOKUP(N103,'bundle power'!A:G,6,FALSE)</f>
        <v>Mercury Broadband Bundle (Low)</v>
      </c>
      <c r="P103" s="16">
        <f>VLOOKUP(N103,'bundle power'!A:G,7,FALSE)</f>
        <v>2799.2794000000004</v>
      </c>
      <c r="Q103" s="7">
        <f t="shared" si="41"/>
        <v>3238.2794000000004</v>
      </c>
      <c r="R103" s="33" t="str">
        <f t="shared" si="42"/>
        <v>Dunedin-Low</v>
      </c>
      <c r="S103" s="29" t="str">
        <f>VLOOKUP(R103,'standalone power'!A:C,2,FALSE)</f>
        <v>Powershop (Low)</v>
      </c>
      <c r="T103" s="31">
        <f>VLOOKUP(R103,'standalone power'!A:C,3,FALSE)</f>
        <v>2146.6134000000002</v>
      </c>
      <c r="U103" s="30" t="str">
        <f>VLOOKUP(D103,'standalone broadband'!A:I,2,FALSE)</f>
        <v>Skinny - Wireless Unlimited</v>
      </c>
      <c r="V103" s="30">
        <f>VLOOKUP(D103,'standalone broadband'!A:I,3,FALSE)</f>
        <v>55</v>
      </c>
      <c r="W103" s="30">
        <f>VLOOKUP(D103,'standalone broadband'!A:I,4,FALSE)</f>
        <v>10</v>
      </c>
      <c r="X103" s="30">
        <f>VLOOKUP(D103,'standalone broadband'!A:I,7,FALSE)</f>
        <v>110</v>
      </c>
      <c r="Y103" s="30">
        <f>VLOOKUP(D103,'standalone broadband'!A:I,8,FALSE)</f>
        <v>560</v>
      </c>
      <c r="Z103" s="26">
        <f t="shared" si="43"/>
        <v>2706.6134000000002</v>
      </c>
      <c r="AA103" s="26">
        <f t="shared" si="44"/>
        <v>531.66600000000017</v>
      </c>
      <c r="AB103" s="26" t="str">
        <f t="shared" si="30"/>
        <v>Separate</v>
      </c>
      <c r="AD103" s="23" t="str">
        <f t="shared" si="31"/>
        <v>Mercury</v>
      </c>
      <c r="AE103" s="23" t="str">
        <f t="shared" si="32"/>
        <v>4G</v>
      </c>
      <c r="AF103" s="24" t="str">
        <f t="shared" si="33"/>
        <v>Wireless broadband 1000 GB</v>
      </c>
      <c r="AG103" s="25">
        <f t="shared" si="34"/>
        <v>3238.2794000000004</v>
      </c>
      <c r="AH103" s="22" t="str">
        <f t="shared" si="35"/>
        <v>Powershop (Low)</v>
      </c>
      <c r="AI103" s="22" t="str">
        <f t="shared" si="36"/>
        <v>Skinny - Wireless Unlimited</v>
      </c>
      <c r="AJ103" s="25">
        <f t="shared" si="37"/>
        <v>2706.6134000000002</v>
      </c>
      <c r="AK103" s="25">
        <f t="shared" si="38"/>
        <v>531.66600000000017</v>
      </c>
      <c r="AL103" s="22" t="str">
        <f t="shared" si="39"/>
        <v>Separate</v>
      </c>
    </row>
    <row r="104" spans="1:38">
      <c r="A104" s="18" t="s">
        <v>44</v>
      </c>
      <c r="B104" s="37" t="s">
        <v>37</v>
      </c>
      <c r="C104" t="s">
        <v>24</v>
      </c>
      <c r="D104" t="s">
        <v>25</v>
      </c>
      <c r="F104" t="str">
        <f t="shared" si="29"/>
        <v>Slingshot-ADSL</v>
      </c>
      <c r="G104" s="1" t="str">
        <f>VLOOKUP(F104,'bundle broadband'!A:L,6,FALSE)</f>
        <v>Standard Broadband Unlimited [ADSL]</v>
      </c>
      <c r="H104" s="12">
        <f>VLOOKUP(F104,'bundle broadband'!A:L,7,FALSE)</f>
        <v>74.95</v>
      </c>
      <c r="I104" s="1">
        <f>VLOOKUP(F104,'bundle broadband'!A:L,8,FALSE)</f>
        <v>75</v>
      </c>
      <c r="J104" s="1">
        <f>VLOOKUP(F104,'bundle broadband'!A:L,9,FALSE)</f>
        <v>974.40000000000009</v>
      </c>
      <c r="K104" s="11">
        <f>VLOOKUP(F104,'bundle broadband'!A:L,10,FALSE)</f>
        <v>0</v>
      </c>
      <c r="L104" s="11">
        <f>VLOOKUP(F104,'bundle broadband'!A:L,11,FALSE)</f>
        <v>490</v>
      </c>
      <c r="M104" s="11">
        <f>VLOOKUP(F104,'bundle broadband'!A:L,12,FALSE)</f>
        <v>490</v>
      </c>
      <c r="N104" s="38" t="str">
        <f t="shared" si="40"/>
        <v>Dunedin-Low-Slingshot</v>
      </c>
      <c r="O104" s="2" t="str">
        <f>VLOOKUP(N104,'bundle power'!A:G,6,FALSE)</f>
        <v>Slingshot (Low)</v>
      </c>
      <c r="P104" s="16">
        <f>VLOOKUP(N104,'bundle power'!A:G,7,FALSE)</f>
        <v>3384.9422</v>
      </c>
      <c r="Q104" s="7">
        <f t="shared" si="41"/>
        <v>3869.3422</v>
      </c>
      <c r="R104" s="33" t="str">
        <f t="shared" si="42"/>
        <v>Dunedin-Low</v>
      </c>
      <c r="S104" s="29" t="str">
        <f>VLOOKUP(R104,'standalone power'!A:C,2,FALSE)</f>
        <v>Powershop (Low)</v>
      </c>
      <c r="T104" s="31">
        <f>VLOOKUP(R104,'standalone power'!A:C,3,FALSE)</f>
        <v>2146.6134000000002</v>
      </c>
      <c r="U104" s="30" t="str">
        <f>VLOOKUP(D104,'standalone broadband'!A:I,2,FALSE)</f>
        <v>Skinny - ADSL Unlimited</v>
      </c>
      <c r="V104" s="30">
        <f>VLOOKUP(D104,'standalone broadband'!A:I,3,FALSE)</f>
        <v>75</v>
      </c>
      <c r="W104" s="30">
        <f>VLOOKUP(D104,'standalone broadband'!A:I,4,FALSE)</f>
        <v>10</v>
      </c>
      <c r="X104" s="30">
        <f>VLOOKUP(D104,'standalone broadband'!A:I,7,FALSE)</f>
        <v>75</v>
      </c>
      <c r="Y104" s="30">
        <f>VLOOKUP(D104,'standalone broadband'!A:I,8,FALSE)</f>
        <v>835</v>
      </c>
      <c r="Z104" s="26">
        <f t="shared" si="43"/>
        <v>2981.6134000000002</v>
      </c>
      <c r="AA104" s="26">
        <f t="shared" si="44"/>
        <v>887.72879999999986</v>
      </c>
      <c r="AB104" s="26" t="str">
        <f t="shared" si="30"/>
        <v>Separate</v>
      </c>
      <c r="AD104" s="23" t="str">
        <f t="shared" si="31"/>
        <v>Slingshot</v>
      </c>
      <c r="AE104" s="23" t="str">
        <f t="shared" si="32"/>
        <v>ADSL</v>
      </c>
      <c r="AF104" s="24" t="str">
        <f t="shared" si="33"/>
        <v>Standard Broadband Unlimited [ADSL]</v>
      </c>
      <c r="AG104" s="25">
        <f t="shared" si="34"/>
        <v>3869.3422</v>
      </c>
      <c r="AH104" s="22" t="str">
        <f t="shared" si="35"/>
        <v>Powershop (Low)</v>
      </c>
      <c r="AI104" s="22" t="str">
        <f t="shared" si="36"/>
        <v>Skinny - ADSL Unlimited</v>
      </c>
      <c r="AJ104" s="25">
        <f t="shared" si="37"/>
        <v>2981.6134000000002</v>
      </c>
      <c r="AK104" s="25">
        <f t="shared" si="38"/>
        <v>887.72879999999986</v>
      </c>
      <c r="AL104" s="22" t="str">
        <f t="shared" si="39"/>
        <v>Separate</v>
      </c>
    </row>
    <row r="105" spans="1:38">
      <c r="A105" s="18" t="s">
        <v>44</v>
      </c>
      <c r="B105" s="37" t="s">
        <v>37</v>
      </c>
      <c r="C105" t="s">
        <v>24</v>
      </c>
      <c r="D105" t="s">
        <v>9</v>
      </c>
      <c r="F105" t="str">
        <f t="shared" si="29"/>
        <v>Slingshot-UFB</v>
      </c>
      <c r="G105" s="1" t="str">
        <f>VLOOKUP(F105,'bundle broadband'!A:L,6,FALSE)</f>
        <v>Fibre broadband Unlimited [UFB]</v>
      </c>
      <c r="H105" s="12">
        <f>VLOOKUP(F105,'bundle broadband'!A:L,7,FALSE)</f>
        <v>77</v>
      </c>
      <c r="I105" s="1">
        <f>VLOOKUP(F105,'bundle broadband'!A:L,8,FALSE)</f>
        <v>75</v>
      </c>
      <c r="J105" s="1">
        <f>VLOOKUP(F105,'bundle broadband'!A:L,9,FALSE)</f>
        <v>999</v>
      </c>
      <c r="K105" s="11">
        <f>VLOOKUP(F105,'bundle broadband'!A:L,10,FALSE)</f>
        <v>0</v>
      </c>
      <c r="L105" s="11">
        <f>VLOOKUP(F105,'bundle broadband'!A:L,11,FALSE)</f>
        <v>490</v>
      </c>
      <c r="M105" s="11">
        <f>VLOOKUP(F105,'bundle broadband'!A:L,12,FALSE)</f>
        <v>490</v>
      </c>
      <c r="N105" s="38" t="str">
        <f t="shared" si="40"/>
        <v>Dunedin-Low-Slingshot</v>
      </c>
      <c r="O105" s="2" t="str">
        <f>VLOOKUP(N105,'bundle power'!A:G,6,FALSE)</f>
        <v>Slingshot (Low)</v>
      </c>
      <c r="P105" s="16">
        <f>VLOOKUP(N105,'bundle power'!A:G,7,FALSE)</f>
        <v>3384.9422</v>
      </c>
      <c r="Q105" s="7">
        <f t="shared" si="41"/>
        <v>3893.9421999999995</v>
      </c>
      <c r="R105" s="33" t="str">
        <f t="shared" si="42"/>
        <v>Dunedin-Low</v>
      </c>
      <c r="S105" s="29" t="str">
        <f>VLOOKUP(R105,'standalone power'!A:C,2,FALSE)</f>
        <v>Powershop (Low)</v>
      </c>
      <c r="T105" s="31">
        <f>VLOOKUP(R105,'standalone power'!A:C,3,FALSE)</f>
        <v>2146.6134000000002</v>
      </c>
      <c r="U105" s="30" t="str">
        <f>VLOOKUP(D105,'standalone broadband'!A:I,2,FALSE)</f>
        <v>Skinny - Fibre Unlimited [UFB]</v>
      </c>
      <c r="V105" s="30">
        <f>VLOOKUP(D105,'standalone broadband'!A:I,3,FALSE)</f>
        <v>75</v>
      </c>
      <c r="W105" s="30">
        <f>VLOOKUP(D105,'standalone broadband'!A:I,4,FALSE)</f>
        <v>10</v>
      </c>
      <c r="X105" s="30">
        <f>VLOOKUP(D105,'standalone broadband'!A:I,7,FALSE)</f>
        <v>75</v>
      </c>
      <c r="Y105" s="30">
        <f>VLOOKUP(D105,'standalone broadband'!A:I,8,FALSE)</f>
        <v>835</v>
      </c>
      <c r="Z105" s="26">
        <f t="shared" si="43"/>
        <v>2981.6134000000002</v>
      </c>
      <c r="AA105" s="26">
        <f t="shared" si="44"/>
        <v>912.32879999999932</v>
      </c>
      <c r="AB105" s="26" t="str">
        <f t="shared" si="30"/>
        <v>Separate</v>
      </c>
      <c r="AD105" s="23" t="str">
        <f t="shared" si="31"/>
        <v>Slingshot</v>
      </c>
      <c r="AE105" s="23" t="str">
        <f t="shared" si="32"/>
        <v>UFB</v>
      </c>
      <c r="AF105" s="24" t="str">
        <f t="shared" si="33"/>
        <v>Fibre broadband Unlimited [UFB]</v>
      </c>
      <c r="AG105" s="25">
        <f t="shared" si="34"/>
        <v>3893.9421999999995</v>
      </c>
      <c r="AH105" s="22" t="str">
        <f t="shared" si="35"/>
        <v>Powershop (Low)</v>
      </c>
      <c r="AI105" s="22" t="str">
        <f t="shared" si="36"/>
        <v>Skinny - Fibre Unlimited [UFB]</v>
      </c>
      <c r="AJ105" s="25">
        <f t="shared" si="37"/>
        <v>2981.6134000000002</v>
      </c>
      <c r="AK105" s="25">
        <f t="shared" si="38"/>
        <v>912.32879999999932</v>
      </c>
      <c r="AL105" s="22" t="str">
        <f t="shared" si="39"/>
        <v>Separate</v>
      </c>
    </row>
    <row r="106" spans="1:38">
      <c r="A106" s="18" t="s">
        <v>44</v>
      </c>
      <c r="B106" s="37" t="s">
        <v>37</v>
      </c>
      <c r="C106" t="s">
        <v>24</v>
      </c>
      <c r="D106" t="s">
        <v>10</v>
      </c>
      <c r="F106" t="str">
        <f t="shared" si="29"/>
        <v>Slingshot-Max</v>
      </c>
      <c r="G106" s="1" t="str">
        <f>VLOOKUP(F106,'bundle broadband'!A:L,6,FALSE)</f>
        <v>Fibre broadband Unlimited Gigantic [MAX]</v>
      </c>
      <c r="H106" s="12">
        <f>VLOOKUP(F106,'bundle broadband'!A:L,7,FALSE)</f>
        <v>89.95</v>
      </c>
      <c r="I106" s="1">
        <f>VLOOKUP(F106,'bundle broadband'!A:L,8,FALSE)</f>
        <v>75</v>
      </c>
      <c r="J106" s="1">
        <f>VLOOKUP(F106,'bundle broadband'!A:L,9,FALSE)</f>
        <v>1154.4000000000001</v>
      </c>
      <c r="K106" s="11">
        <f>VLOOKUP(F106,'bundle broadband'!A:L,10,FALSE)</f>
        <v>0</v>
      </c>
      <c r="L106" s="11">
        <f>VLOOKUP(F106,'bundle broadband'!A:L,11,FALSE)</f>
        <v>490</v>
      </c>
      <c r="M106" s="11">
        <f>VLOOKUP(F106,'bundle broadband'!A:L,12,FALSE)</f>
        <v>490</v>
      </c>
      <c r="N106" s="38" t="str">
        <f t="shared" si="40"/>
        <v>Dunedin-Low-Slingshot</v>
      </c>
      <c r="O106" s="2" t="str">
        <f>VLOOKUP(N106,'bundle power'!A:G,6,FALSE)</f>
        <v>Slingshot (Low)</v>
      </c>
      <c r="P106" s="16">
        <f>VLOOKUP(N106,'bundle power'!A:G,7,FALSE)</f>
        <v>3384.9422</v>
      </c>
      <c r="Q106" s="7">
        <f t="shared" si="41"/>
        <v>4049.3422</v>
      </c>
      <c r="R106" s="33" t="str">
        <f t="shared" si="42"/>
        <v>Dunedin-Low</v>
      </c>
      <c r="S106" s="29" t="str">
        <f>VLOOKUP(R106,'standalone power'!A:C,2,FALSE)</f>
        <v>Powershop (Low)</v>
      </c>
      <c r="T106" s="31">
        <f>VLOOKUP(R106,'standalone power'!A:C,3,FALSE)</f>
        <v>2146.6134000000002</v>
      </c>
      <c r="U106" s="30" t="str">
        <f>VLOOKUP(D106,'standalone broadband'!A:I,2,FALSE)</f>
        <v>Skinny - Fibre Ultra Unlimited [MAX]</v>
      </c>
      <c r="V106" s="30">
        <f>VLOOKUP(D106,'standalone broadband'!A:I,3,FALSE)</f>
        <v>90</v>
      </c>
      <c r="W106" s="30">
        <f>VLOOKUP(D106,'standalone broadband'!A:I,4,FALSE)</f>
        <v>10</v>
      </c>
      <c r="X106" s="30">
        <f>VLOOKUP(D106,'standalone broadband'!A:I,7,FALSE)</f>
        <v>90</v>
      </c>
      <c r="Y106" s="30">
        <f>VLOOKUP(D106,'standalone broadband'!A:I,8,FALSE)</f>
        <v>1000</v>
      </c>
      <c r="Z106" s="26">
        <f t="shared" si="43"/>
        <v>3146.6134000000002</v>
      </c>
      <c r="AA106" s="26">
        <f t="shared" si="44"/>
        <v>902.72879999999986</v>
      </c>
      <c r="AB106" s="26" t="str">
        <f t="shared" si="30"/>
        <v>Separate</v>
      </c>
      <c r="AD106" s="23" t="str">
        <f t="shared" si="31"/>
        <v>Slingshot</v>
      </c>
      <c r="AE106" s="23" t="str">
        <f t="shared" si="32"/>
        <v>Max</v>
      </c>
      <c r="AF106" s="24" t="str">
        <f t="shared" si="33"/>
        <v>Fibre broadband Unlimited Gigantic [MAX]</v>
      </c>
      <c r="AG106" s="25">
        <f t="shared" si="34"/>
        <v>4049.3422</v>
      </c>
      <c r="AH106" s="22" t="str">
        <f t="shared" si="35"/>
        <v>Powershop (Low)</v>
      </c>
      <c r="AI106" s="22" t="str">
        <f t="shared" si="36"/>
        <v>Skinny - Fibre Ultra Unlimited [MAX]</v>
      </c>
      <c r="AJ106" s="25">
        <f t="shared" si="37"/>
        <v>3146.6134000000002</v>
      </c>
      <c r="AK106" s="25">
        <f t="shared" si="38"/>
        <v>902.72879999999986</v>
      </c>
      <c r="AL106" s="22" t="str">
        <f t="shared" si="39"/>
        <v>Separate</v>
      </c>
    </row>
    <row r="107" spans="1:38">
      <c r="A107" s="18" t="s">
        <v>44</v>
      </c>
      <c r="B107" s="37" t="s">
        <v>37</v>
      </c>
      <c r="C107" t="s">
        <v>32</v>
      </c>
      <c r="D107" t="s">
        <v>13</v>
      </c>
      <c r="F107" t="str">
        <f t="shared" si="29"/>
        <v>Contact-4G</v>
      </c>
      <c r="G107" s="1" t="str">
        <f>VLOOKUP(F107,'bundle broadband'!A:L,6,FALSE)</f>
        <v xml:space="preserve">4G 300GB </v>
      </c>
      <c r="H107" s="12">
        <f>VLOOKUP(F107,'bundle broadband'!A:L,7,FALSE)</f>
        <v>55</v>
      </c>
      <c r="I107" s="1">
        <f>VLOOKUP(F107,'bundle broadband'!A:L,8,FALSE)</f>
        <v>15</v>
      </c>
      <c r="J107" s="1">
        <f>VLOOKUP(F107,'bundle broadband'!A:L,9,FALSE)</f>
        <v>675</v>
      </c>
      <c r="K107" s="11">
        <f>VLOOKUP(F107,'bundle broadband'!A:L,10,FALSE)</f>
        <v>0</v>
      </c>
      <c r="L107" s="11">
        <f>VLOOKUP(F107,'bundle broadband'!A:L,11,FALSE)</f>
        <v>0</v>
      </c>
      <c r="M107" s="11">
        <f>VLOOKUP(F107,'bundle broadband'!A:L,12,FALSE)</f>
        <v>0</v>
      </c>
      <c r="N107" s="38" t="str">
        <f t="shared" si="40"/>
        <v>Dunedin-Low-Contact</v>
      </c>
      <c r="O107" s="2" t="str">
        <f>VLOOKUP(N107,'bundle power'!A:G,6,FALSE)</f>
        <v>Contact Broadband Bundle (Low)</v>
      </c>
      <c r="P107" s="16">
        <f>VLOOKUP(N107,'bundle power'!A:G,7,FALSE)</f>
        <v>2192.99296</v>
      </c>
      <c r="Q107" s="7">
        <f t="shared" si="41"/>
        <v>2867.99296</v>
      </c>
      <c r="R107" s="33" t="str">
        <f t="shared" si="42"/>
        <v>Dunedin-Low</v>
      </c>
      <c r="S107" s="29" t="str">
        <f>VLOOKUP(R107,'standalone power'!A:C,2,FALSE)</f>
        <v>Powershop (Low)</v>
      </c>
      <c r="T107" s="31">
        <f>VLOOKUP(R107,'standalone power'!A:C,3,FALSE)</f>
        <v>2146.6134000000002</v>
      </c>
      <c r="U107" s="30" t="str">
        <f>VLOOKUP(D107,'standalone broadband'!A:I,2,FALSE)</f>
        <v>Skinny - Wireless Unlimited</v>
      </c>
      <c r="V107" s="30">
        <f>VLOOKUP(D107,'standalone broadband'!A:I,3,FALSE)</f>
        <v>55</v>
      </c>
      <c r="W107" s="30">
        <f>VLOOKUP(D107,'standalone broadband'!A:I,4,FALSE)</f>
        <v>10</v>
      </c>
      <c r="X107" s="30">
        <f>VLOOKUP(D107,'standalone broadband'!A:I,7,FALSE)</f>
        <v>110</v>
      </c>
      <c r="Y107" s="30">
        <f>VLOOKUP(D107,'standalone broadband'!A:I,8,FALSE)</f>
        <v>560</v>
      </c>
      <c r="Z107" s="26">
        <f t="shared" si="43"/>
        <v>2706.6134000000002</v>
      </c>
      <c r="AA107" s="26">
        <f t="shared" si="44"/>
        <v>161.37955999999986</v>
      </c>
      <c r="AB107" s="26" t="str">
        <f t="shared" si="30"/>
        <v>Separate</v>
      </c>
      <c r="AD107" s="23" t="str">
        <f t="shared" si="31"/>
        <v>Contact</v>
      </c>
      <c r="AE107" s="23" t="str">
        <f t="shared" si="32"/>
        <v>4G</v>
      </c>
      <c r="AF107" s="24" t="str">
        <f t="shared" si="33"/>
        <v xml:space="preserve">4G 300GB </v>
      </c>
      <c r="AG107" s="25">
        <f t="shared" si="34"/>
        <v>2867.99296</v>
      </c>
      <c r="AH107" s="22" t="str">
        <f t="shared" si="35"/>
        <v>Powershop (Low)</v>
      </c>
      <c r="AI107" s="22" t="str">
        <f t="shared" si="36"/>
        <v>Skinny - Wireless Unlimited</v>
      </c>
      <c r="AJ107" s="25">
        <f t="shared" si="37"/>
        <v>2706.6134000000002</v>
      </c>
      <c r="AK107" s="25">
        <f t="shared" si="38"/>
        <v>161.37955999999986</v>
      </c>
      <c r="AL107" s="22" t="str">
        <f t="shared" si="39"/>
        <v>Separate</v>
      </c>
    </row>
    <row r="108" spans="1:38">
      <c r="A108" s="18" t="s">
        <v>44</v>
      </c>
      <c r="B108" s="37" t="s">
        <v>37</v>
      </c>
      <c r="C108" t="s">
        <v>32</v>
      </c>
      <c r="D108" t="s">
        <v>9</v>
      </c>
      <c r="F108" t="str">
        <f t="shared" si="29"/>
        <v>Contact-UFB</v>
      </c>
      <c r="G108" s="1" t="str">
        <f>VLOOKUP(F108,'bundle broadband'!A:L,6,FALSE)</f>
        <v xml:space="preserve">Fast Fibre </v>
      </c>
      <c r="H108" s="12">
        <f>VLOOKUP(F108,'bundle broadband'!A:L,7,FALSE)</f>
        <v>70</v>
      </c>
      <c r="I108" s="1">
        <f>VLOOKUP(F108,'bundle broadband'!A:L,8,FALSE)</f>
        <v>15</v>
      </c>
      <c r="J108" s="1">
        <f>VLOOKUP(F108,'bundle broadband'!A:L,9,FALSE)</f>
        <v>855</v>
      </c>
      <c r="K108" s="11">
        <f>VLOOKUP(F108,'bundle broadband'!A:L,10,FALSE)</f>
        <v>0</v>
      </c>
      <c r="L108" s="11">
        <f>VLOOKUP(F108,'bundle broadband'!A:L,11,FALSE)</f>
        <v>0</v>
      </c>
      <c r="M108" s="11">
        <f>VLOOKUP(F108,'bundle broadband'!A:L,12,FALSE)</f>
        <v>0</v>
      </c>
      <c r="N108" s="38" t="str">
        <f t="shared" si="40"/>
        <v>Dunedin-Low-Contact</v>
      </c>
      <c r="O108" s="2" t="str">
        <f>VLOOKUP(N108,'bundle power'!A:G,6,FALSE)</f>
        <v>Contact Broadband Bundle (Low)</v>
      </c>
      <c r="P108" s="16">
        <f>VLOOKUP(N108,'bundle power'!A:G,7,FALSE)</f>
        <v>2192.99296</v>
      </c>
      <c r="Q108" s="7">
        <f t="shared" si="41"/>
        <v>3047.99296</v>
      </c>
      <c r="R108" s="33" t="str">
        <f t="shared" si="42"/>
        <v>Dunedin-Low</v>
      </c>
      <c r="S108" s="29" t="str">
        <f>VLOOKUP(R108,'standalone power'!A:C,2,FALSE)</f>
        <v>Powershop (Low)</v>
      </c>
      <c r="T108" s="31">
        <f>VLOOKUP(R108,'standalone power'!A:C,3,FALSE)</f>
        <v>2146.6134000000002</v>
      </c>
      <c r="U108" s="30" t="str">
        <f>VLOOKUP(D108,'standalone broadband'!A:I,2,FALSE)</f>
        <v>Skinny - Fibre Unlimited [UFB]</v>
      </c>
      <c r="V108" s="30">
        <f>VLOOKUP(D108,'standalone broadband'!A:I,3,FALSE)</f>
        <v>75</v>
      </c>
      <c r="W108" s="30">
        <f>VLOOKUP(D108,'standalone broadband'!A:I,4,FALSE)</f>
        <v>10</v>
      </c>
      <c r="X108" s="30">
        <f>VLOOKUP(D108,'standalone broadband'!A:I,7,FALSE)</f>
        <v>75</v>
      </c>
      <c r="Y108" s="30">
        <f>VLOOKUP(D108,'standalone broadband'!A:I,8,FALSE)</f>
        <v>835</v>
      </c>
      <c r="Z108" s="26">
        <f t="shared" si="43"/>
        <v>2981.6134000000002</v>
      </c>
      <c r="AA108" s="26">
        <f t="shared" si="44"/>
        <v>66.379559999999856</v>
      </c>
      <c r="AB108" s="26" t="str">
        <f t="shared" si="30"/>
        <v>Separate</v>
      </c>
      <c r="AD108" s="23" t="str">
        <f t="shared" si="31"/>
        <v>Contact</v>
      </c>
      <c r="AE108" s="23" t="str">
        <f t="shared" si="32"/>
        <v>UFB</v>
      </c>
      <c r="AF108" s="24" t="str">
        <f t="shared" si="33"/>
        <v xml:space="preserve">Fast Fibre </v>
      </c>
      <c r="AG108" s="25">
        <f t="shared" si="34"/>
        <v>3047.99296</v>
      </c>
      <c r="AH108" s="22" t="str">
        <f t="shared" si="35"/>
        <v>Powershop (Low)</v>
      </c>
      <c r="AI108" s="22" t="str">
        <f t="shared" si="36"/>
        <v>Skinny - Fibre Unlimited [UFB]</v>
      </c>
      <c r="AJ108" s="25">
        <f t="shared" si="37"/>
        <v>2981.6134000000002</v>
      </c>
      <c r="AK108" s="25">
        <f t="shared" si="38"/>
        <v>66.379559999999856</v>
      </c>
      <c r="AL108" s="22" t="str">
        <f t="shared" si="39"/>
        <v>Separate</v>
      </c>
    </row>
    <row r="109" spans="1:38">
      <c r="A109" s="18" t="s">
        <v>44</v>
      </c>
      <c r="B109" s="37" t="s">
        <v>37</v>
      </c>
      <c r="C109" t="s">
        <v>57</v>
      </c>
      <c r="D109" t="s">
        <v>9</v>
      </c>
      <c r="E109" s="34" t="s">
        <v>87</v>
      </c>
      <c r="F109" t="str">
        <f t="shared" si="29"/>
        <v>Electric Kiwi-UFB-Kiwi</v>
      </c>
      <c r="G109" s="1" t="str">
        <f>VLOOKUP(F109,'bundle broadband'!A:L,6,FALSE)</f>
        <v xml:space="preserve">Sweet Fibre </v>
      </c>
      <c r="H109" s="12">
        <f>VLOOKUP(F109,'bundle broadband'!A:L,7,FALSE)</f>
        <v>79.5</v>
      </c>
      <c r="I109" s="1">
        <f>VLOOKUP(F109,'bundle broadband'!A:L,8,FALSE)</f>
        <v>0</v>
      </c>
      <c r="J109" s="1">
        <f>VLOOKUP(F109,'bundle broadband'!A:L,9,FALSE)</f>
        <v>954</v>
      </c>
      <c r="K109" s="11">
        <f>VLOOKUP(F109,'bundle broadband'!A:L,10,FALSE)</f>
        <v>1</v>
      </c>
      <c r="L109" s="11">
        <f>VLOOKUP(F109,'bundle broadband'!A:L,11,FALSE)</f>
        <v>0</v>
      </c>
      <c r="M109" s="11">
        <f>VLOOKUP(F109,'bundle broadband'!A:L,12,FALSE)</f>
        <v>79.5</v>
      </c>
      <c r="N109" s="38" t="str">
        <f t="shared" si="40"/>
        <v>Dunedin-Low-Electric Kiwi-Kiwi</v>
      </c>
      <c r="O109" s="2" t="str">
        <f>VLOOKUP(N109,'bundle power'!A:G,6,FALSE)</f>
        <v>Electric Kiwi - Kiwi (Low)</v>
      </c>
      <c r="P109" s="16">
        <f>VLOOKUP(N109,'bundle power'!A:G,7,FALSE)</f>
        <v>2913.3860800000002</v>
      </c>
      <c r="Q109" s="7">
        <f t="shared" si="41"/>
        <v>3787.8860800000002</v>
      </c>
      <c r="R109" s="33" t="str">
        <f t="shared" si="42"/>
        <v>Dunedin-Low</v>
      </c>
      <c r="S109" s="29" t="str">
        <f>VLOOKUP(R109,'standalone power'!A:C,2,FALSE)</f>
        <v>Powershop (Low)</v>
      </c>
      <c r="T109" s="31">
        <f>VLOOKUP(R109,'standalone power'!A:C,3,FALSE)</f>
        <v>2146.6134000000002</v>
      </c>
      <c r="U109" s="30" t="str">
        <f>VLOOKUP(D109,'standalone broadband'!A:I,2,FALSE)</f>
        <v>Skinny - Fibre Unlimited [UFB]</v>
      </c>
      <c r="V109" s="30">
        <f>VLOOKUP(D109,'standalone broadband'!A:I,3,FALSE)</f>
        <v>75</v>
      </c>
      <c r="W109" s="30">
        <f>VLOOKUP(D109,'standalone broadband'!A:I,4,FALSE)</f>
        <v>10</v>
      </c>
      <c r="X109" s="30">
        <f>VLOOKUP(D109,'standalone broadband'!A:I,7,FALSE)</f>
        <v>75</v>
      </c>
      <c r="Y109" s="30">
        <f>VLOOKUP(D109,'standalone broadband'!A:I,8,FALSE)</f>
        <v>835</v>
      </c>
      <c r="Z109" s="26">
        <f t="shared" si="43"/>
        <v>2981.6134000000002</v>
      </c>
      <c r="AA109" s="26">
        <f t="shared" si="44"/>
        <v>806.27268000000004</v>
      </c>
      <c r="AB109" s="26" t="str">
        <f t="shared" si="30"/>
        <v>Separate</v>
      </c>
      <c r="AD109" s="23" t="str">
        <f t="shared" si="31"/>
        <v>Electric Kiwi</v>
      </c>
      <c r="AE109" s="23" t="str">
        <f t="shared" si="32"/>
        <v>UFB</v>
      </c>
      <c r="AF109" s="24" t="str">
        <f t="shared" si="33"/>
        <v xml:space="preserve">Sweet Fibre </v>
      </c>
      <c r="AG109" s="25">
        <f t="shared" si="34"/>
        <v>3787.8860800000002</v>
      </c>
      <c r="AH109" s="22" t="str">
        <f t="shared" si="35"/>
        <v>Powershop (Low)</v>
      </c>
      <c r="AI109" s="22" t="str">
        <f t="shared" si="36"/>
        <v>Skinny - Fibre Unlimited [UFB]</v>
      </c>
      <c r="AJ109" s="25">
        <f t="shared" si="37"/>
        <v>2981.6134000000002</v>
      </c>
      <c r="AK109" s="25">
        <f t="shared" si="38"/>
        <v>806.27268000000004</v>
      </c>
      <c r="AL109" s="22" t="str">
        <f t="shared" si="39"/>
        <v>Separate</v>
      </c>
    </row>
    <row r="110" spans="1:38">
      <c r="A110" s="18" t="s">
        <v>44</v>
      </c>
      <c r="B110" s="37" t="s">
        <v>37</v>
      </c>
      <c r="C110" t="s">
        <v>57</v>
      </c>
      <c r="D110" t="s">
        <v>9</v>
      </c>
      <c r="E110" s="34" t="s">
        <v>88</v>
      </c>
      <c r="F110" t="str">
        <f t="shared" si="29"/>
        <v>Electric Kiwi-UFB-MoveMaster</v>
      </c>
      <c r="G110" s="1" t="str">
        <f>VLOOKUP(F110,'bundle broadband'!A:L,6,FALSE)</f>
        <v xml:space="preserve">Sweet Fibre </v>
      </c>
      <c r="H110" s="12">
        <f>VLOOKUP(F110,'bundle broadband'!A:L,7,FALSE)</f>
        <v>79.5</v>
      </c>
      <c r="I110" s="1">
        <f>VLOOKUP(F110,'bundle broadband'!A:L,8,FALSE)</f>
        <v>0</v>
      </c>
      <c r="J110" s="1">
        <f>VLOOKUP(F110,'bundle broadband'!A:L,9,FALSE)</f>
        <v>954</v>
      </c>
      <c r="K110" s="11">
        <f>VLOOKUP(F110,'bundle broadband'!A:L,10,FALSE)</f>
        <v>1</v>
      </c>
      <c r="L110" s="11">
        <f>VLOOKUP(F110,'bundle broadband'!A:L,11,FALSE)</f>
        <v>0</v>
      </c>
      <c r="M110" s="11">
        <f>VLOOKUP(F110,'bundle broadband'!A:L,12,FALSE)</f>
        <v>79.5</v>
      </c>
      <c r="N110" s="38" t="str">
        <f t="shared" si="40"/>
        <v>Dunedin-Low-Electric Kiwi-MoveMaster</v>
      </c>
      <c r="O110" s="2" t="str">
        <f>VLOOKUP(N110,'bundle power'!A:G,6,FALSE)</f>
        <v>Electric Kiwi - MoveMaster (Low)</v>
      </c>
      <c r="P110" s="16">
        <f>VLOOKUP(N110,'bundle power'!A:G,7,FALSE)</f>
        <v>2790.8543160000004</v>
      </c>
      <c r="Q110" s="7">
        <f t="shared" si="41"/>
        <v>3665.3543160000004</v>
      </c>
      <c r="R110" s="33" t="str">
        <f t="shared" si="42"/>
        <v>Dunedin-Low</v>
      </c>
      <c r="S110" s="29" t="str">
        <f>VLOOKUP(R110,'standalone power'!A:C,2,FALSE)</f>
        <v>Powershop (Low)</v>
      </c>
      <c r="T110" s="31">
        <f>VLOOKUP(R110,'standalone power'!A:C,3,FALSE)</f>
        <v>2146.6134000000002</v>
      </c>
      <c r="U110" s="30" t="str">
        <f>VLOOKUP(D110,'standalone broadband'!A:I,2,FALSE)</f>
        <v>Skinny - Fibre Unlimited [UFB]</v>
      </c>
      <c r="V110" s="30">
        <f>VLOOKUP(D110,'standalone broadband'!A:I,3,FALSE)</f>
        <v>75</v>
      </c>
      <c r="W110" s="30">
        <f>VLOOKUP(D110,'standalone broadband'!A:I,4,FALSE)</f>
        <v>10</v>
      </c>
      <c r="X110" s="30">
        <f>VLOOKUP(D110,'standalone broadband'!A:I,7,FALSE)</f>
        <v>75</v>
      </c>
      <c r="Y110" s="30">
        <f>VLOOKUP(D110,'standalone broadband'!A:I,8,FALSE)</f>
        <v>835</v>
      </c>
      <c r="Z110" s="26">
        <f t="shared" si="43"/>
        <v>2981.6134000000002</v>
      </c>
      <c r="AA110" s="26">
        <f t="shared" si="44"/>
        <v>683.7409160000002</v>
      </c>
      <c r="AB110" s="26" t="str">
        <f t="shared" si="30"/>
        <v>Separate</v>
      </c>
      <c r="AD110" s="23" t="str">
        <f t="shared" si="31"/>
        <v>Electric Kiwi</v>
      </c>
      <c r="AE110" s="23" t="str">
        <f t="shared" si="32"/>
        <v>UFB</v>
      </c>
      <c r="AF110" s="24" t="str">
        <f t="shared" si="33"/>
        <v xml:space="preserve">Sweet Fibre </v>
      </c>
      <c r="AG110" s="25">
        <f t="shared" si="34"/>
        <v>3665.3543160000004</v>
      </c>
      <c r="AH110" s="22" t="str">
        <f t="shared" si="35"/>
        <v>Powershop (Low)</v>
      </c>
      <c r="AI110" s="22" t="str">
        <f t="shared" si="36"/>
        <v>Skinny - Fibre Unlimited [UFB]</v>
      </c>
      <c r="AJ110" s="25">
        <f t="shared" si="37"/>
        <v>2981.6134000000002</v>
      </c>
      <c r="AK110" s="25">
        <f t="shared" si="38"/>
        <v>683.7409160000002</v>
      </c>
      <c r="AL110" s="22" t="str">
        <f t="shared" si="39"/>
        <v>Separate</v>
      </c>
    </row>
    <row r="111" spans="1:38">
      <c r="A111" s="18" t="s">
        <v>44</v>
      </c>
      <c r="B111" s="37" t="s">
        <v>37</v>
      </c>
      <c r="C111" t="s">
        <v>57</v>
      </c>
      <c r="D111" t="s">
        <v>9</v>
      </c>
      <c r="E111" s="34" t="s">
        <v>84</v>
      </c>
      <c r="F111" t="str">
        <f t="shared" si="29"/>
        <v>Electric Kiwi-UFB-Prepaid</v>
      </c>
      <c r="G111" s="1" t="str">
        <f>VLOOKUP(F111,'bundle broadband'!A:L,6,FALSE)</f>
        <v xml:space="preserve">Sweet Fibre </v>
      </c>
      <c r="H111" s="12">
        <f>VLOOKUP(F111,'bundle broadband'!A:L,7,FALSE)</f>
        <v>79.5</v>
      </c>
      <c r="I111" s="1">
        <f>VLOOKUP(F111,'bundle broadband'!A:L,8,FALSE)</f>
        <v>0</v>
      </c>
      <c r="J111" s="1">
        <f>VLOOKUP(F111,'bundle broadband'!A:L,9,FALSE)</f>
        <v>954</v>
      </c>
      <c r="K111" s="11">
        <f>VLOOKUP(F111,'bundle broadband'!A:L,10,FALSE)</f>
        <v>0</v>
      </c>
      <c r="L111" s="11">
        <f>VLOOKUP(F111,'bundle broadband'!A:L,11,FALSE)</f>
        <v>0</v>
      </c>
      <c r="M111" s="11">
        <f>VLOOKUP(F111,'bundle broadband'!A:L,12,FALSE)</f>
        <v>0</v>
      </c>
      <c r="N111" s="38" t="str">
        <f t="shared" si="40"/>
        <v>Dunedin-Low-Electric Kiwi-Prepaid</v>
      </c>
      <c r="O111" s="2" t="str">
        <f>VLOOKUP(N111,'bundle power'!A:G,6,FALSE)</f>
        <v>Electric Kiwi - Prepay 300 (Low)</v>
      </c>
      <c r="P111" s="16">
        <f>VLOOKUP(N111,'bundle power'!A:G,7,FALSE)</f>
        <v>2318.6198799999997</v>
      </c>
      <c r="Q111" s="7">
        <f t="shared" si="41"/>
        <v>3272.6198799999997</v>
      </c>
      <c r="R111" s="33" t="str">
        <f t="shared" si="42"/>
        <v>Dunedin-Low</v>
      </c>
      <c r="S111" s="29" t="str">
        <f>VLOOKUP(R111,'standalone power'!A:C,2,FALSE)</f>
        <v>Powershop (Low)</v>
      </c>
      <c r="T111" s="31">
        <f>VLOOKUP(R111,'standalone power'!A:C,3,FALSE)</f>
        <v>2146.6134000000002</v>
      </c>
      <c r="U111" s="30" t="str">
        <f>VLOOKUP(D111,'standalone broadband'!A:I,2,FALSE)</f>
        <v>Skinny - Fibre Unlimited [UFB]</v>
      </c>
      <c r="V111" s="30">
        <f>VLOOKUP(D111,'standalone broadband'!A:I,3,FALSE)</f>
        <v>75</v>
      </c>
      <c r="W111" s="30">
        <f>VLOOKUP(D111,'standalone broadband'!A:I,4,FALSE)</f>
        <v>10</v>
      </c>
      <c r="X111" s="30">
        <f>VLOOKUP(D111,'standalone broadband'!A:I,7,FALSE)</f>
        <v>75</v>
      </c>
      <c r="Y111" s="30">
        <f>VLOOKUP(D111,'standalone broadband'!A:I,8,FALSE)</f>
        <v>835</v>
      </c>
      <c r="Z111" s="26">
        <f t="shared" si="43"/>
        <v>2981.6134000000002</v>
      </c>
      <c r="AA111" s="26">
        <f t="shared" si="44"/>
        <v>291.00647999999956</v>
      </c>
      <c r="AB111" s="26" t="str">
        <f t="shared" si="30"/>
        <v>Separate</v>
      </c>
      <c r="AD111" s="23" t="str">
        <f t="shared" si="31"/>
        <v>Electric Kiwi</v>
      </c>
      <c r="AE111" s="23" t="str">
        <f t="shared" si="32"/>
        <v>UFB</v>
      </c>
      <c r="AF111" s="24" t="str">
        <f t="shared" si="33"/>
        <v xml:space="preserve">Sweet Fibre </v>
      </c>
      <c r="AG111" s="25">
        <f t="shared" si="34"/>
        <v>3272.6198799999997</v>
      </c>
      <c r="AH111" s="22" t="str">
        <f t="shared" si="35"/>
        <v>Powershop (Low)</v>
      </c>
      <c r="AI111" s="22" t="str">
        <f t="shared" si="36"/>
        <v>Skinny - Fibre Unlimited [UFB]</v>
      </c>
      <c r="AJ111" s="25">
        <f t="shared" si="37"/>
        <v>2981.6134000000002</v>
      </c>
      <c r="AK111" s="25">
        <f t="shared" si="38"/>
        <v>291.00647999999956</v>
      </c>
      <c r="AL111" s="22" t="str">
        <f t="shared" si="39"/>
        <v>Separate</v>
      </c>
    </row>
    <row r="112" spans="1:38">
      <c r="A112" s="18" t="s">
        <v>44</v>
      </c>
      <c r="B112" s="37" t="s">
        <v>37</v>
      </c>
      <c r="C112" t="s">
        <v>57</v>
      </c>
      <c r="D112" t="s">
        <v>69</v>
      </c>
      <c r="E112" s="34" t="s">
        <v>87</v>
      </c>
      <c r="F112" t="str">
        <f t="shared" si="29"/>
        <v>Electric Kiwi-MAX-Kiwi</v>
      </c>
      <c r="G112" s="1" t="str">
        <f>VLOOKUP(F112,'bundle broadband'!A:L,6,FALSE)</f>
        <v>Sweet As Fibre</v>
      </c>
      <c r="H112" s="12">
        <f>VLOOKUP(F112,'bundle broadband'!A:L,7,FALSE)</f>
        <v>88.5</v>
      </c>
      <c r="I112" s="1">
        <f>VLOOKUP(F112,'bundle broadband'!A:L,8,FALSE)</f>
        <v>0</v>
      </c>
      <c r="J112" s="1">
        <f>VLOOKUP(F112,'bundle broadband'!A:L,9,FALSE)</f>
        <v>1062</v>
      </c>
      <c r="K112" s="11">
        <f>VLOOKUP(F112,'bundle broadband'!A:L,10,FALSE)</f>
        <v>1</v>
      </c>
      <c r="L112" s="11">
        <f>VLOOKUP(F112,'bundle broadband'!A:L,11,FALSE)</f>
        <v>0</v>
      </c>
      <c r="M112" s="11">
        <f>VLOOKUP(F112,'bundle broadband'!A:L,12,FALSE)</f>
        <v>88.5</v>
      </c>
      <c r="N112" s="38" t="str">
        <f t="shared" si="40"/>
        <v>Dunedin-Low-Electric Kiwi-Kiwi</v>
      </c>
      <c r="O112" s="2" t="str">
        <f>VLOOKUP(N112,'bundle power'!A:G,6,FALSE)</f>
        <v>Electric Kiwi - Kiwi (Low)</v>
      </c>
      <c r="P112" s="16">
        <f>VLOOKUP(N112,'bundle power'!A:G,7,FALSE)</f>
        <v>2913.3860800000002</v>
      </c>
      <c r="Q112" s="7">
        <f t="shared" si="41"/>
        <v>3886.8860800000002</v>
      </c>
      <c r="R112" s="33" t="str">
        <f t="shared" si="42"/>
        <v>Dunedin-Low</v>
      </c>
      <c r="S112" s="29" t="str">
        <f>VLOOKUP(R112,'standalone power'!A:C,2,FALSE)</f>
        <v>Powershop (Low)</v>
      </c>
      <c r="T112" s="31">
        <f>VLOOKUP(R112,'standalone power'!A:C,3,FALSE)</f>
        <v>2146.6134000000002</v>
      </c>
      <c r="U112" s="30" t="str">
        <f>VLOOKUP(D112,'standalone broadband'!A:I,2,FALSE)</f>
        <v>Skinny - Fibre Ultra Unlimited [MAX]</v>
      </c>
      <c r="V112" s="30">
        <f>VLOOKUP(D112,'standalone broadband'!A:I,3,FALSE)</f>
        <v>90</v>
      </c>
      <c r="W112" s="30">
        <f>VLOOKUP(D112,'standalone broadband'!A:I,4,FALSE)</f>
        <v>10</v>
      </c>
      <c r="X112" s="30">
        <f>VLOOKUP(D112,'standalone broadband'!A:I,7,FALSE)</f>
        <v>90</v>
      </c>
      <c r="Y112" s="30">
        <f>VLOOKUP(D112,'standalone broadband'!A:I,8,FALSE)</f>
        <v>1000</v>
      </c>
      <c r="Z112" s="26">
        <f t="shared" si="43"/>
        <v>3146.6134000000002</v>
      </c>
      <c r="AA112" s="26">
        <f t="shared" si="44"/>
        <v>740.27268000000004</v>
      </c>
      <c r="AB112" s="26" t="str">
        <f t="shared" si="30"/>
        <v>Separate</v>
      </c>
      <c r="AD112" s="23" t="str">
        <f t="shared" si="31"/>
        <v>Electric Kiwi</v>
      </c>
      <c r="AE112" s="23" t="str">
        <f t="shared" si="32"/>
        <v>MAX</v>
      </c>
      <c r="AF112" s="24" t="str">
        <f t="shared" si="33"/>
        <v>Sweet As Fibre</v>
      </c>
      <c r="AG112" s="25">
        <f t="shared" si="34"/>
        <v>3886.8860800000002</v>
      </c>
      <c r="AH112" s="22" t="str">
        <f t="shared" si="35"/>
        <v>Powershop (Low)</v>
      </c>
      <c r="AI112" s="22" t="str">
        <f t="shared" si="36"/>
        <v>Skinny - Fibre Ultra Unlimited [MAX]</v>
      </c>
      <c r="AJ112" s="25">
        <f t="shared" si="37"/>
        <v>3146.6134000000002</v>
      </c>
      <c r="AK112" s="25">
        <f t="shared" si="38"/>
        <v>740.27268000000004</v>
      </c>
      <c r="AL112" s="22" t="str">
        <f t="shared" si="39"/>
        <v>Separate</v>
      </c>
    </row>
    <row r="113" spans="1:38">
      <c r="A113" s="18" t="s">
        <v>44</v>
      </c>
      <c r="B113" s="37" t="s">
        <v>37</v>
      </c>
      <c r="C113" t="s">
        <v>57</v>
      </c>
      <c r="D113" t="s">
        <v>69</v>
      </c>
      <c r="E113" s="34" t="s">
        <v>88</v>
      </c>
      <c r="F113" t="str">
        <f t="shared" si="29"/>
        <v>Electric Kiwi-MAX-MoveMaster</v>
      </c>
      <c r="G113" s="1" t="str">
        <f>VLOOKUP(F113,'bundle broadband'!A:L,6,FALSE)</f>
        <v>Sweet As Fibre</v>
      </c>
      <c r="H113" s="12">
        <f>VLOOKUP(F113,'bundle broadband'!A:L,7,FALSE)</f>
        <v>88.5</v>
      </c>
      <c r="I113" s="1">
        <f>VLOOKUP(F113,'bundle broadband'!A:L,8,FALSE)</f>
        <v>0</v>
      </c>
      <c r="J113" s="1">
        <f>VLOOKUP(F113,'bundle broadband'!A:L,9,FALSE)</f>
        <v>1062</v>
      </c>
      <c r="K113" s="11">
        <f>VLOOKUP(F113,'bundle broadband'!A:L,10,FALSE)</f>
        <v>1</v>
      </c>
      <c r="L113" s="11">
        <f>VLOOKUP(F113,'bundle broadband'!A:L,11,FALSE)</f>
        <v>0</v>
      </c>
      <c r="M113" s="11">
        <f>VLOOKUP(F113,'bundle broadband'!A:L,12,FALSE)</f>
        <v>88.5</v>
      </c>
      <c r="N113" s="38" t="str">
        <f t="shared" si="40"/>
        <v>Dunedin-Low-Electric Kiwi-MoveMaster</v>
      </c>
      <c r="O113" s="2" t="str">
        <f>VLOOKUP(N113,'bundle power'!A:G,6,FALSE)</f>
        <v>Electric Kiwi - MoveMaster (Low)</v>
      </c>
      <c r="P113" s="16">
        <f>VLOOKUP(N113,'bundle power'!A:G,7,FALSE)</f>
        <v>2790.8543160000004</v>
      </c>
      <c r="Q113" s="7">
        <f t="shared" si="41"/>
        <v>3764.3543160000004</v>
      </c>
      <c r="R113" s="33" t="str">
        <f t="shared" si="42"/>
        <v>Dunedin-Low</v>
      </c>
      <c r="S113" s="29" t="str">
        <f>VLOOKUP(R113,'standalone power'!A:C,2,FALSE)</f>
        <v>Powershop (Low)</v>
      </c>
      <c r="T113" s="31">
        <f>VLOOKUP(R113,'standalone power'!A:C,3,FALSE)</f>
        <v>2146.6134000000002</v>
      </c>
      <c r="U113" s="30" t="str">
        <f>VLOOKUP(D113,'standalone broadband'!A:I,2,FALSE)</f>
        <v>Skinny - Fibre Ultra Unlimited [MAX]</v>
      </c>
      <c r="V113" s="30">
        <f>VLOOKUP(D113,'standalone broadband'!A:I,3,FALSE)</f>
        <v>90</v>
      </c>
      <c r="W113" s="30">
        <f>VLOOKUP(D113,'standalone broadband'!A:I,4,FALSE)</f>
        <v>10</v>
      </c>
      <c r="X113" s="30">
        <f>VLOOKUP(D113,'standalone broadband'!A:I,7,FALSE)</f>
        <v>90</v>
      </c>
      <c r="Y113" s="30">
        <f>VLOOKUP(D113,'standalone broadband'!A:I,8,FALSE)</f>
        <v>1000</v>
      </c>
      <c r="Z113" s="26">
        <f t="shared" si="43"/>
        <v>3146.6134000000002</v>
      </c>
      <c r="AA113" s="26">
        <f t="shared" si="44"/>
        <v>617.7409160000002</v>
      </c>
      <c r="AB113" s="26" t="str">
        <f t="shared" si="30"/>
        <v>Separate</v>
      </c>
      <c r="AD113" s="23" t="str">
        <f t="shared" si="31"/>
        <v>Electric Kiwi</v>
      </c>
      <c r="AE113" s="23" t="str">
        <f t="shared" si="32"/>
        <v>MAX</v>
      </c>
      <c r="AF113" s="24" t="str">
        <f t="shared" si="33"/>
        <v>Sweet As Fibre</v>
      </c>
      <c r="AG113" s="25">
        <f t="shared" si="34"/>
        <v>3764.3543160000004</v>
      </c>
      <c r="AH113" s="22" t="str">
        <f t="shared" si="35"/>
        <v>Powershop (Low)</v>
      </c>
      <c r="AI113" s="22" t="str">
        <f t="shared" si="36"/>
        <v>Skinny - Fibre Ultra Unlimited [MAX]</v>
      </c>
      <c r="AJ113" s="25">
        <f t="shared" si="37"/>
        <v>3146.6134000000002</v>
      </c>
      <c r="AK113" s="25">
        <f t="shared" si="38"/>
        <v>617.7409160000002</v>
      </c>
      <c r="AL113" s="22" t="str">
        <f t="shared" si="39"/>
        <v>Separate</v>
      </c>
    </row>
    <row r="114" spans="1:38">
      <c r="A114" s="18" t="s">
        <v>44</v>
      </c>
      <c r="B114" s="37" t="s">
        <v>37</v>
      </c>
      <c r="C114" t="s">
        <v>57</v>
      </c>
      <c r="D114" t="s">
        <v>69</v>
      </c>
      <c r="E114" s="34" t="s">
        <v>84</v>
      </c>
      <c r="F114" t="str">
        <f t="shared" si="29"/>
        <v>Electric Kiwi-MAX-Prepaid</v>
      </c>
      <c r="G114" s="1" t="str">
        <f>VLOOKUP(F114,'bundle broadband'!A:L,6,FALSE)</f>
        <v>Sweet As Fibre</v>
      </c>
      <c r="H114" s="12">
        <f>VLOOKUP(F114,'bundle broadband'!A:L,7,FALSE)</f>
        <v>88.5</v>
      </c>
      <c r="I114" s="1">
        <f>VLOOKUP(F114,'bundle broadband'!A:L,8,FALSE)</f>
        <v>0</v>
      </c>
      <c r="J114" s="1">
        <f>VLOOKUP(F114,'bundle broadband'!A:L,9,FALSE)</f>
        <v>1062</v>
      </c>
      <c r="K114" s="11">
        <f>VLOOKUP(F114,'bundle broadband'!A:L,10,FALSE)</f>
        <v>0</v>
      </c>
      <c r="L114" s="11">
        <f>VLOOKUP(F114,'bundle broadband'!A:L,11,FALSE)</f>
        <v>0</v>
      </c>
      <c r="M114" s="11">
        <f>VLOOKUP(F114,'bundle broadband'!A:L,12,FALSE)</f>
        <v>0</v>
      </c>
      <c r="N114" s="38" t="str">
        <f t="shared" si="40"/>
        <v>Dunedin-Low-Electric Kiwi-Prepaid</v>
      </c>
      <c r="O114" s="2" t="str">
        <f>VLOOKUP(N114,'bundle power'!A:G,6,FALSE)</f>
        <v>Electric Kiwi - Prepay 300 (Low)</v>
      </c>
      <c r="P114" s="16">
        <f>VLOOKUP(N114,'bundle power'!A:G,7,FALSE)</f>
        <v>2318.6198799999997</v>
      </c>
      <c r="Q114" s="7">
        <f t="shared" si="41"/>
        <v>3380.6198799999997</v>
      </c>
      <c r="R114" s="33" t="str">
        <f t="shared" si="42"/>
        <v>Dunedin-Low</v>
      </c>
      <c r="S114" s="29" t="str">
        <f>VLOOKUP(R114,'standalone power'!A:C,2,FALSE)</f>
        <v>Powershop (Low)</v>
      </c>
      <c r="T114" s="31">
        <f>VLOOKUP(R114,'standalone power'!A:C,3,FALSE)</f>
        <v>2146.6134000000002</v>
      </c>
      <c r="U114" s="30" t="str">
        <f>VLOOKUP(D114,'standalone broadband'!A:I,2,FALSE)</f>
        <v>Skinny - Fibre Ultra Unlimited [MAX]</v>
      </c>
      <c r="V114" s="30">
        <f>VLOOKUP(D114,'standalone broadband'!A:I,3,FALSE)</f>
        <v>90</v>
      </c>
      <c r="W114" s="30">
        <f>VLOOKUP(D114,'standalone broadband'!A:I,4,FALSE)</f>
        <v>10</v>
      </c>
      <c r="X114" s="30">
        <f>VLOOKUP(D114,'standalone broadband'!A:I,7,FALSE)</f>
        <v>90</v>
      </c>
      <c r="Y114" s="30">
        <f>VLOOKUP(D114,'standalone broadband'!A:I,8,FALSE)</f>
        <v>1000</v>
      </c>
      <c r="Z114" s="26">
        <f t="shared" si="43"/>
        <v>3146.6134000000002</v>
      </c>
      <c r="AA114" s="26">
        <f t="shared" si="44"/>
        <v>234.00647999999956</v>
      </c>
      <c r="AB114" s="26" t="str">
        <f t="shared" si="30"/>
        <v>Separate</v>
      </c>
      <c r="AD114" s="23" t="str">
        <f t="shared" si="31"/>
        <v>Electric Kiwi</v>
      </c>
      <c r="AE114" s="23" t="str">
        <f t="shared" si="32"/>
        <v>MAX</v>
      </c>
      <c r="AF114" s="24" t="str">
        <f t="shared" si="33"/>
        <v>Sweet As Fibre</v>
      </c>
      <c r="AG114" s="25">
        <f t="shared" si="34"/>
        <v>3380.6198799999997</v>
      </c>
      <c r="AH114" s="22" t="str">
        <f t="shared" si="35"/>
        <v>Powershop (Low)</v>
      </c>
      <c r="AI114" s="22" t="str">
        <f t="shared" si="36"/>
        <v>Skinny - Fibre Ultra Unlimited [MAX]</v>
      </c>
      <c r="AJ114" s="25">
        <f t="shared" si="37"/>
        <v>3146.6134000000002</v>
      </c>
      <c r="AK114" s="25">
        <f t="shared" si="38"/>
        <v>234.00647999999956</v>
      </c>
      <c r="AL114" s="22" t="str">
        <f t="shared" si="39"/>
        <v>Separate</v>
      </c>
    </row>
    <row r="115" spans="1:38">
      <c r="A115" s="19" t="s">
        <v>45</v>
      </c>
      <c r="B115" t="s">
        <v>21</v>
      </c>
      <c r="C115" t="s">
        <v>8</v>
      </c>
      <c r="D115" t="s">
        <v>9</v>
      </c>
      <c r="F115" t="str">
        <f t="shared" si="29"/>
        <v>Mercury-UFB</v>
      </c>
      <c r="G115" s="1" t="str">
        <f>VLOOKUP(F115,'bundle broadband'!A:L,6,FALSE)</f>
        <v>Unlimited FibreClassic</v>
      </c>
      <c r="H115" s="12">
        <f>VLOOKUP(F115,'bundle broadband'!A:L,7,FALSE)</f>
        <v>94</v>
      </c>
      <c r="I115" s="1">
        <f>VLOOKUP(F115,'bundle broadband'!A:L,8,FALSE)</f>
        <v>195</v>
      </c>
      <c r="J115" s="1">
        <f>VLOOKUP(F115,'bundle broadband'!A:L,9,FALSE)</f>
        <v>1323</v>
      </c>
      <c r="K115" s="11">
        <f>VLOOKUP(F115,'bundle broadband'!A:L,10,FALSE)</f>
        <v>6</v>
      </c>
      <c r="L115" s="11">
        <f>VLOOKUP(F115,'bundle broadband'!A:L,11,FALSE)</f>
        <v>50</v>
      </c>
      <c r="M115" s="11">
        <f>VLOOKUP(F115,'bundle broadband'!A:L,12,FALSE)</f>
        <v>614</v>
      </c>
      <c r="N115" s="38" t="str">
        <f t="shared" si="40"/>
        <v>Hamilton-Standard-Mercury</v>
      </c>
      <c r="O115" s="2" t="str">
        <f>VLOOKUP(N115,'bundle power'!A:G,6,FALSE)</f>
        <v>Mercury Broadband Bundle (Standard)</v>
      </c>
      <c r="P115" s="16">
        <f>VLOOKUP(N115,'bundle power'!A:G,7,FALSE)</f>
        <v>2945.8744999999994</v>
      </c>
      <c r="Q115" s="7">
        <f t="shared" si="41"/>
        <v>3654.8744999999999</v>
      </c>
      <c r="R115" s="33" t="str">
        <f t="shared" si="42"/>
        <v>Hamilton-Standard</v>
      </c>
      <c r="S115" s="29" t="str">
        <f>VLOOKUP(R115,'standalone power'!A:C,2,FALSE)</f>
        <v>Flick Energy Off Peak (Standard)</v>
      </c>
      <c r="T115" s="31">
        <f>VLOOKUP(R115,'standalone power'!A:C,3,FALSE)</f>
        <v>2676.7112499999998</v>
      </c>
      <c r="U115" s="30" t="str">
        <f>VLOOKUP(D115,'standalone broadband'!A:I,2,FALSE)</f>
        <v>Skinny - Fibre Unlimited [UFB]</v>
      </c>
      <c r="V115" s="30">
        <f>VLOOKUP(D115,'standalone broadband'!A:I,3,FALSE)</f>
        <v>75</v>
      </c>
      <c r="W115" s="30">
        <f>VLOOKUP(D115,'standalone broadband'!A:I,4,FALSE)</f>
        <v>10</v>
      </c>
      <c r="X115" s="30">
        <f>VLOOKUP(D115,'standalone broadband'!A:I,7,FALSE)</f>
        <v>75</v>
      </c>
      <c r="Y115" s="30">
        <f>VLOOKUP(D115,'standalone broadband'!A:I,8,FALSE)</f>
        <v>835</v>
      </c>
      <c r="Z115" s="26">
        <f t="shared" si="43"/>
        <v>3511.7112499999998</v>
      </c>
      <c r="AA115" s="26">
        <f t="shared" si="44"/>
        <v>143.16325000000006</v>
      </c>
      <c r="AB115" s="26" t="str">
        <f t="shared" si="30"/>
        <v>Separate</v>
      </c>
      <c r="AD115" s="23" t="str">
        <f t="shared" si="31"/>
        <v>Mercury</v>
      </c>
      <c r="AE115" s="23" t="str">
        <f t="shared" si="32"/>
        <v>UFB</v>
      </c>
      <c r="AF115" s="24" t="str">
        <f t="shared" si="33"/>
        <v>Unlimited FibreClassic</v>
      </c>
      <c r="AG115" s="25">
        <f t="shared" si="34"/>
        <v>3654.8744999999999</v>
      </c>
      <c r="AH115" s="22" t="str">
        <f t="shared" si="35"/>
        <v>Flick Energy Off Peak (Standard)</v>
      </c>
      <c r="AI115" s="22" t="str">
        <f t="shared" si="36"/>
        <v>Skinny - Fibre Unlimited [UFB]</v>
      </c>
      <c r="AJ115" s="25">
        <f t="shared" si="37"/>
        <v>3511.7112499999998</v>
      </c>
      <c r="AK115" s="25">
        <f t="shared" si="38"/>
        <v>143.16325000000006</v>
      </c>
      <c r="AL115" s="22" t="str">
        <f t="shared" si="39"/>
        <v>Separate</v>
      </c>
    </row>
    <row r="116" spans="1:38">
      <c r="A116" s="19" t="s">
        <v>45</v>
      </c>
      <c r="B116" t="s">
        <v>21</v>
      </c>
      <c r="C116" t="s">
        <v>8</v>
      </c>
      <c r="D116" t="s">
        <v>10</v>
      </c>
      <c r="F116" t="str">
        <f t="shared" si="29"/>
        <v>Mercury-Max</v>
      </c>
      <c r="G116" s="1" t="str">
        <f>VLOOKUP(F116,'bundle broadband'!A:L,6,FALSE)</f>
        <v xml:space="preserve">Unlimited FibreMax </v>
      </c>
      <c r="H116" s="12">
        <f>VLOOKUP(F116,'bundle broadband'!A:L,7,FALSE)</f>
        <v>109</v>
      </c>
      <c r="I116" s="1">
        <f>VLOOKUP(F116,'bundle broadband'!A:L,8,FALSE)</f>
        <v>195</v>
      </c>
      <c r="J116" s="1">
        <f>VLOOKUP(F116,'bundle broadband'!A:L,9,FALSE)</f>
        <v>1503</v>
      </c>
      <c r="K116" s="11">
        <f>VLOOKUP(F116,'bundle broadband'!A:L,10,FALSE)</f>
        <v>6</v>
      </c>
      <c r="L116" s="11">
        <f>VLOOKUP(F116,'bundle broadband'!A:L,11,FALSE)</f>
        <v>50</v>
      </c>
      <c r="M116" s="11">
        <f>VLOOKUP(F116,'bundle broadband'!A:L,12,FALSE)</f>
        <v>704</v>
      </c>
      <c r="N116" s="38" t="str">
        <f t="shared" si="40"/>
        <v>Hamilton-Standard-Mercury</v>
      </c>
      <c r="O116" s="2" t="str">
        <f>VLOOKUP(N116,'bundle power'!A:G,6,FALSE)</f>
        <v>Mercury Broadband Bundle (Standard)</v>
      </c>
      <c r="P116" s="16">
        <f>VLOOKUP(N116,'bundle power'!A:G,7,FALSE)</f>
        <v>2945.8744999999994</v>
      </c>
      <c r="Q116" s="7">
        <f t="shared" si="41"/>
        <v>3744.8744999999999</v>
      </c>
      <c r="R116" s="33" t="str">
        <f t="shared" si="42"/>
        <v>Hamilton-Standard</v>
      </c>
      <c r="S116" s="29" t="str">
        <f>VLOOKUP(R116,'standalone power'!A:C,2,FALSE)</f>
        <v>Flick Energy Off Peak (Standard)</v>
      </c>
      <c r="T116" s="31">
        <f>VLOOKUP(R116,'standalone power'!A:C,3,FALSE)</f>
        <v>2676.7112499999998</v>
      </c>
      <c r="U116" s="30" t="str">
        <f>VLOOKUP(D116,'standalone broadband'!A:I,2,FALSE)</f>
        <v>Skinny - Fibre Ultra Unlimited [MAX]</v>
      </c>
      <c r="V116" s="30">
        <f>VLOOKUP(D116,'standalone broadband'!A:I,3,FALSE)</f>
        <v>90</v>
      </c>
      <c r="W116" s="30">
        <f>VLOOKUP(D116,'standalone broadband'!A:I,4,FALSE)</f>
        <v>10</v>
      </c>
      <c r="X116" s="30">
        <f>VLOOKUP(D116,'standalone broadband'!A:I,7,FALSE)</f>
        <v>90</v>
      </c>
      <c r="Y116" s="30">
        <f>VLOOKUP(D116,'standalone broadband'!A:I,8,FALSE)</f>
        <v>1000</v>
      </c>
      <c r="Z116" s="26">
        <f t="shared" si="43"/>
        <v>3676.7112499999998</v>
      </c>
      <c r="AA116" s="26">
        <f t="shared" si="44"/>
        <v>68.163250000000062</v>
      </c>
      <c r="AB116" s="26" t="str">
        <f t="shared" si="30"/>
        <v>Separate</v>
      </c>
      <c r="AD116" s="23" t="str">
        <f t="shared" si="31"/>
        <v>Mercury</v>
      </c>
      <c r="AE116" s="23" t="str">
        <f t="shared" si="32"/>
        <v>Max</v>
      </c>
      <c r="AF116" s="24" t="str">
        <f t="shared" si="33"/>
        <v xml:space="preserve">Unlimited FibreMax </v>
      </c>
      <c r="AG116" s="25">
        <f t="shared" si="34"/>
        <v>3744.8744999999999</v>
      </c>
      <c r="AH116" s="22" t="str">
        <f t="shared" si="35"/>
        <v>Flick Energy Off Peak (Standard)</v>
      </c>
      <c r="AI116" s="22" t="str">
        <f t="shared" si="36"/>
        <v>Skinny - Fibre Ultra Unlimited [MAX]</v>
      </c>
      <c r="AJ116" s="25">
        <f t="shared" si="37"/>
        <v>3676.7112499999998</v>
      </c>
      <c r="AK116" s="25">
        <f t="shared" si="38"/>
        <v>68.163250000000062</v>
      </c>
      <c r="AL116" s="22" t="str">
        <f t="shared" si="39"/>
        <v>Separate</v>
      </c>
    </row>
    <row r="117" spans="1:38">
      <c r="A117" s="19" t="s">
        <v>45</v>
      </c>
      <c r="B117" t="s">
        <v>21</v>
      </c>
      <c r="C117" t="s">
        <v>8</v>
      </c>
      <c r="D117" t="s">
        <v>13</v>
      </c>
      <c r="F117" t="str">
        <f t="shared" si="29"/>
        <v>Mercury-4G</v>
      </c>
      <c r="G117" s="1" t="str">
        <f>VLOOKUP(F117,'bundle broadband'!A:L,6,FALSE)</f>
        <v>Wireless broadband 1000 GB</v>
      </c>
      <c r="H117" s="12">
        <f>VLOOKUP(F117,'bundle broadband'!A:L,7,FALSE)</f>
        <v>79</v>
      </c>
      <c r="I117" s="1">
        <f>VLOOKUP(F117,'bundle broadband'!A:L,8,FALSE)</f>
        <v>15</v>
      </c>
      <c r="J117" s="1">
        <f>VLOOKUP(F117,'bundle broadband'!A:L,9,FALSE)</f>
        <v>963</v>
      </c>
      <c r="K117" s="11">
        <f>VLOOKUP(F117,'bundle broadband'!A:L,10,FALSE)</f>
        <v>6</v>
      </c>
      <c r="L117" s="11">
        <f>VLOOKUP(F117,'bundle broadband'!A:L,11,FALSE)</f>
        <v>50</v>
      </c>
      <c r="M117" s="11">
        <f>VLOOKUP(F117,'bundle broadband'!A:L,12,FALSE)</f>
        <v>524</v>
      </c>
      <c r="N117" s="38" t="str">
        <f t="shared" si="40"/>
        <v>Hamilton-Standard-Mercury</v>
      </c>
      <c r="O117" s="2" t="str">
        <f>VLOOKUP(N117,'bundle power'!A:G,6,FALSE)</f>
        <v>Mercury Broadband Bundle (Standard)</v>
      </c>
      <c r="P117" s="16">
        <f>VLOOKUP(N117,'bundle power'!A:G,7,FALSE)</f>
        <v>2945.8744999999994</v>
      </c>
      <c r="Q117" s="7">
        <f t="shared" si="41"/>
        <v>3384.8744999999994</v>
      </c>
      <c r="R117" s="33" t="str">
        <f t="shared" si="42"/>
        <v>Hamilton-Standard</v>
      </c>
      <c r="S117" s="29" t="str">
        <f>VLOOKUP(R117,'standalone power'!A:C,2,FALSE)</f>
        <v>Flick Energy Off Peak (Standard)</v>
      </c>
      <c r="T117" s="31">
        <f>VLOOKUP(R117,'standalone power'!A:C,3,FALSE)</f>
        <v>2676.7112499999998</v>
      </c>
      <c r="U117" s="30" t="str">
        <f>VLOOKUP(D117,'standalone broadband'!A:I,2,FALSE)</f>
        <v>Skinny - Wireless Unlimited</v>
      </c>
      <c r="V117" s="30">
        <f>VLOOKUP(D117,'standalone broadband'!A:I,3,FALSE)</f>
        <v>55</v>
      </c>
      <c r="W117" s="30">
        <f>VLOOKUP(D117,'standalone broadband'!A:I,4,FALSE)</f>
        <v>10</v>
      </c>
      <c r="X117" s="30">
        <f>VLOOKUP(D117,'standalone broadband'!A:I,7,FALSE)</f>
        <v>110</v>
      </c>
      <c r="Y117" s="30">
        <f>VLOOKUP(D117,'standalone broadband'!A:I,8,FALSE)</f>
        <v>560</v>
      </c>
      <c r="Z117" s="26">
        <f t="shared" si="43"/>
        <v>3236.7112499999998</v>
      </c>
      <c r="AA117" s="26">
        <f t="shared" si="44"/>
        <v>148.16324999999961</v>
      </c>
      <c r="AB117" s="26" t="str">
        <f t="shared" si="30"/>
        <v>Separate</v>
      </c>
      <c r="AD117" s="23" t="str">
        <f t="shared" si="31"/>
        <v>Mercury</v>
      </c>
      <c r="AE117" s="23" t="str">
        <f t="shared" si="32"/>
        <v>4G</v>
      </c>
      <c r="AF117" s="24" t="str">
        <f t="shared" si="33"/>
        <v>Wireless broadband 1000 GB</v>
      </c>
      <c r="AG117" s="25">
        <f t="shared" si="34"/>
        <v>3384.8744999999994</v>
      </c>
      <c r="AH117" s="22" t="str">
        <f t="shared" si="35"/>
        <v>Flick Energy Off Peak (Standard)</v>
      </c>
      <c r="AI117" s="22" t="str">
        <f t="shared" si="36"/>
        <v>Skinny - Wireless Unlimited</v>
      </c>
      <c r="AJ117" s="25">
        <f t="shared" si="37"/>
        <v>3236.7112499999998</v>
      </c>
      <c r="AK117" s="25">
        <f t="shared" si="38"/>
        <v>148.16324999999961</v>
      </c>
      <c r="AL117" s="22" t="str">
        <f t="shared" si="39"/>
        <v>Separate</v>
      </c>
    </row>
    <row r="118" spans="1:38">
      <c r="A118" s="19" t="s">
        <v>45</v>
      </c>
      <c r="B118" t="s">
        <v>21</v>
      </c>
      <c r="C118" t="s">
        <v>24</v>
      </c>
      <c r="D118" t="s">
        <v>25</v>
      </c>
      <c r="F118" t="str">
        <f t="shared" si="29"/>
        <v>Slingshot-ADSL</v>
      </c>
      <c r="G118" s="1" t="str">
        <f>VLOOKUP(F118,'bundle broadband'!A:L,6,FALSE)</f>
        <v>Standard Broadband Unlimited [ADSL]</v>
      </c>
      <c r="H118" s="12">
        <f>VLOOKUP(F118,'bundle broadband'!A:L,7,FALSE)</f>
        <v>74.95</v>
      </c>
      <c r="I118" s="1">
        <f>VLOOKUP(F118,'bundle broadband'!A:L,8,FALSE)</f>
        <v>75</v>
      </c>
      <c r="J118" s="1">
        <f>VLOOKUP(F118,'bundle broadband'!A:L,9,FALSE)</f>
        <v>974.40000000000009</v>
      </c>
      <c r="K118" s="11">
        <f>VLOOKUP(F118,'bundle broadband'!A:L,10,FALSE)</f>
        <v>0</v>
      </c>
      <c r="L118" s="11">
        <f>VLOOKUP(F118,'bundle broadband'!A:L,11,FALSE)</f>
        <v>490</v>
      </c>
      <c r="M118" s="11">
        <f>VLOOKUP(F118,'bundle broadband'!A:L,12,FALSE)</f>
        <v>490</v>
      </c>
      <c r="N118" s="38" t="str">
        <f t="shared" si="40"/>
        <v>Hamilton-Standard-Slingshot</v>
      </c>
      <c r="O118" s="2" t="str">
        <f>VLOOKUP(N118,'bundle power'!A:G,6,FALSE)</f>
        <v>Slingshot (Standard)</v>
      </c>
      <c r="P118" s="16">
        <f>VLOOKUP(N118,'bundle power'!A:G,7,FALSE)</f>
        <v>3906.0324999999993</v>
      </c>
      <c r="Q118" s="7">
        <f t="shared" si="41"/>
        <v>4390.432499999999</v>
      </c>
      <c r="R118" s="33" t="str">
        <f t="shared" si="42"/>
        <v>Hamilton-Standard</v>
      </c>
      <c r="S118" s="29" t="str">
        <f>VLOOKUP(R118,'standalone power'!A:C,2,FALSE)</f>
        <v>Flick Energy Off Peak (Standard)</v>
      </c>
      <c r="T118" s="31">
        <f>VLOOKUP(R118,'standalone power'!A:C,3,FALSE)</f>
        <v>2676.7112499999998</v>
      </c>
      <c r="U118" s="30" t="str">
        <f>VLOOKUP(D118,'standalone broadband'!A:I,2,FALSE)</f>
        <v>Skinny - ADSL Unlimited</v>
      </c>
      <c r="V118" s="30">
        <f>VLOOKUP(D118,'standalone broadband'!A:I,3,FALSE)</f>
        <v>75</v>
      </c>
      <c r="W118" s="30">
        <f>VLOOKUP(D118,'standalone broadband'!A:I,4,FALSE)</f>
        <v>10</v>
      </c>
      <c r="X118" s="30">
        <f>VLOOKUP(D118,'standalone broadband'!A:I,7,FALSE)</f>
        <v>75</v>
      </c>
      <c r="Y118" s="30">
        <f>VLOOKUP(D118,'standalone broadband'!A:I,8,FALSE)</f>
        <v>835</v>
      </c>
      <c r="Z118" s="26">
        <f t="shared" si="43"/>
        <v>3511.7112499999998</v>
      </c>
      <c r="AA118" s="26">
        <f t="shared" si="44"/>
        <v>878.72124999999915</v>
      </c>
      <c r="AB118" s="26" t="str">
        <f t="shared" si="30"/>
        <v>Separate</v>
      </c>
      <c r="AD118" s="23" t="str">
        <f t="shared" si="31"/>
        <v>Slingshot</v>
      </c>
      <c r="AE118" s="23" t="str">
        <f t="shared" si="32"/>
        <v>ADSL</v>
      </c>
      <c r="AF118" s="24" t="str">
        <f t="shared" si="33"/>
        <v>Standard Broadband Unlimited [ADSL]</v>
      </c>
      <c r="AG118" s="25">
        <f t="shared" si="34"/>
        <v>4390.432499999999</v>
      </c>
      <c r="AH118" s="22" t="str">
        <f t="shared" si="35"/>
        <v>Flick Energy Off Peak (Standard)</v>
      </c>
      <c r="AI118" s="22" t="str">
        <f t="shared" si="36"/>
        <v>Skinny - ADSL Unlimited</v>
      </c>
      <c r="AJ118" s="25">
        <f t="shared" si="37"/>
        <v>3511.7112499999998</v>
      </c>
      <c r="AK118" s="25">
        <f t="shared" si="38"/>
        <v>878.72124999999915</v>
      </c>
      <c r="AL118" s="22" t="str">
        <f t="shared" si="39"/>
        <v>Separate</v>
      </c>
    </row>
    <row r="119" spans="1:38">
      <c r="A119" s="19" t="s">
        <v>45</v>
      </c>
      <c r="B119" t="s">
        <v>21</v>
      </c>
      <c r="C119" t="s">
        <v>24</v>
      </c>
      <c r="D119" t="s">
        <v>9</v>
      </c>
      <c r="F119" t="str">
        <f t="shared" si="29"/>
        <v>Slingshot-UFB</v>
      </c>
      <c r="G119" s="1" t="str">
        <f>VLOOKUP(F119,'bundle broadband'!A:L,6,FALSE)</f>
        <v>Fibre broadband Unlimited [UFB]</v>
      </c>
      <c r="H119" s="12">
        <f>VLOOKUP(F119,'bundle broadband'!A:L,7,FALSE)</f>
        <v>77</v>
      </c>
      <c r="I119" s="1">
        <f>VLOOKUP(F119,'bundle broadband'!A:L,8,FALSE)</f>
        <v>75</v>
      </c>
      <c r="J119" s="1">
        <f>VLOOKUP(F119,'bundle broadband'!A:L,9,FALSE)</f>
        <v>999</v>
      </c>
      <c r="K119" s="11">
        <f>VLOOKUP(F119,'bundle broadband'!A:L,10,FALSE)</f>
        <v>0</v>
      </c>
      <c r="L119" s="11">
        <f>VLOOKUP(F119,'bundle broadband'!A:L,11,FALSE)</f>
        <v>490</v>
      </c>
      <c r="M119" s="11">
        <f>VLOOKUP(F119,'bundle broadband'!A:L,12,FALSE)</f>
        <v>490</v>
      </c>
      <c r="N119" s="38" t="str">
        <f t="shared" si="40"/>
        <v>Hamilton-Standard-Slingshot</v>
      </c>
      <c r="O119" s="2" t="str">
        <f>VLOOKUP(N119,'bundle power'!A:G,6,FALSE)</f>
        <v>Slingshot (Standard)</v>
      </c>
      <c r="P119" s="16">
        <f>VLOOKUP(N119,'bundle power'!A:G,7,FALSE)</f>
        <v>3906.0324999999993</v>
      </c>
      <c r="Q119" s="7">
        <f t="shared" si="41"/>
        <v>4415.0324999999993</v>
      </c>
      <c r="R119" s="33" t="str">
        <f t="shared" si="42"/>
        <v>Hamilton-Standard</v>
      </c>
      <c r="S119" s="29" t="str">
        <f>VLOOKUP(R119,'standalone power'!A:C,2,FALSE)</f>
        <v>Flick Energy Off Peak (Standard)</v>
      </c>
      <c r="T119" s="31">
        <f>VLOOKUP(R119,'standalone power'!A:C,3,FALSE)</f>
        <v>2676.7112499999998</v>
      </c>
      <c r="U119" s="30" t="str">
        <f>VLOOKUP(D119,'standalone broadband'!A:I,2,FALSE)</f>
        <v>Skinny - Fibre Unlimited [UFB]</v>
      </c>
      <c r="V119" s="30">
        <f>VLOOKUP(D119,'standalone broadband'!A:I,3,FALSE)</f>
        <v>75</v>
      </c>
      <c r="W119" s="30">
        <f>VLOOKUP(D119,'standalone broadband'!A:I,4,FALSE)</f>
        <v>10</v>
      </c>
      <c r="X119" s="30">
        <f>VLOOKUP(D119,'standalone broadband'!A:I,7,FALSE)</f>
        <v>75</v>
      </c>
      <c r="Y119" s="30">
        <f>VLOOKUP(D119,'standalone broadband'!A:I,8,FALSE)</f>
        <v>835</v>
      </c>
      <c r="Z119" s="26">
        <f t="shared" si="43"/>
        <v>3511.7112499999998</v>
      </c>
      <c r="AA119" s="26">
        <f t="shared" si="44"/>
        <v>903.32124999999951</v>
      </c>
      <c r="AB119" s="26" t="str">
        <f t="shared" si="30"/>
        <v>Separate</v>
      </c>
      <c r="AD119" s="23" t="str">
        <f t="shared" si="31"/>
        <v>Slingshot</v>
      </c>
      <c r="AE119" s="23" t="str">
        <f t="shared" si="32"/>
        <v>UFB</v>
      </c>
      <c r="AF119" s="24" t="str">
        <f t="shared" si="33"/>
        <v>Fibre broadband Unlimited [UFB]</v>
      </c>
      <c r="AG119" s="25">
        <f t="shared" si="34"/>
        <v>4415.0324999999993</v>
      </c>
      <c r="AH119" s="22" t="str">
        <f t="shared" si="35"/>
        <v>Flick Energy Off Peak (Standard)</v>
      </c>
      <c r="AI119" s="22" t="str">
        <f t="shared" si="36"/>
        <v>Skinny - Fibre Unlimited [UFB]</v>
      </c>
      <c r="AJ119" s="25">
        <f t="shared" si="37"/>
        <v>3511.7112499999998</v>
      </c>
      <c r="AK119" s="25">
        <f t="shared" si="38"/>
        <v>903.32124999999951</v>
      </c>
      <c r="AL119" s="22" t="str">
        <f t="shared" si="39"/>
        <v>Separate</v>
      </c>
    </row>
    <row r="120" spans="1:38">
      <c r="A120" s="19" t="s">
        <v>45</v>
      </c>
      <c r="B120" t="s">
        <v>21</v>
      </c>
      <c r="C120" t="s">
        <v>24</v>
      </c>
      <c r="D120" t="s">
        <v>10</v>
      </c>
      <c r="F120" t="str">
        <f t="shared" si="29"/>
        <v>Slingshot-Max</v>
      </c>
      <c r="G120" s="1" t="str">
        <f>VLOOKUP(F120,'bundle broadband'!A:L,6,FALSE)</f>
        <v>Fibre broadband Unlimited Gigantic [MAX]</v>
      </c>
      <c r="H120" s="12">
        <f>VLOOKUP(F120,'bundle broadband'!A:L,7,FALSE)</f>
        <v>89.95</v>
      </c>
      <c r="I120" s="1">
        <f>VLOOKUP(F120,'bundle broadband'!A:L,8,FALSE)</f>
        <v>75</v>
      </c>
      <c r="J120" s="1">
        <f>VLOOKUP(F120,'bundle broadband'!A:L,9,FALSE)</f>
        <v>1154.4000000000001</v>
      </c>
      <c r="K120" s="11">
        <f>VLOOKUP(F120,'bundle broadband'!A:L,10,FALSE)</f>
        <v>0</v>
      </c>
      <c r="L120" s="11">
        <f>VLOOKUP(F120,'bundle broadband'!A:L,11,FALSE)</f>
        <v>490</v>
      </c>
      <c r="M120" s="11">
        <f>VLOOKUP(F120,'bundle broadband'!A:L,12,FALSE)</f>
        <v>490</v>
      </c>
      <c r="N120" s="38" t="str">
        <f t="shared" si="40"/>
        <v>Hamilton-Standard-Slingshot</v>
      </c>
      <c r="O120" s="2" t="str">
        <f>VLOOKUP(N120,'bundle power'!A:G,6,FALSE)</f>
        <v>Slingshot (Standard)</v>
      </c>
      <c r="P120" s="16">
        <f>VLOOKUP(N120,'bundle power'!A:G,7,FALSE)</f>
        <v>3906.0324999999993</v>
      </c>
      <c r="Q120" s="7">
        <f t="shared" si="41"/>
        <v>4570.432499999999</v>
      </c>
      <c r="R120" s="33" t="str">
        <f t="shared" si="42"/>
        <v>Hamilton-Standard</v>
      </c>
      <c r="S120" s="29" t="str">
        <f>VLOOKUP(R120,'standalone power'!A:C,2,FALSE)</f>
        <v>Flick Energy Off Peak (Standard)</v>
      </c>
      <c r="T120" s="31">
        <f>VLOOKUP(R120,'standalone power'!A:C,3,FALSE)</f>
        <v>2676.7112499999998</v>
      </c>
      <c r="U120" s="30" t="str">
        <f>VLOOKUP(D120,'standalone broadband'!A:I,2,FALSE)</f>
        <v>Skinny - Fibre Ultra Unlimited [MAX]</v>
      </c>
      <c r="V120" s="30">
        <f>VLOOKUP(D120,'standalone broadband'!A:I,3,FALSE)</f>
        <v>90</v>
      </c>
      <c r="W120" s="30">
        <f>VLOOKUP(D120,'standalone broadband'!A:I,4,FALSE)</f>
        <v>10</v>
      </c>
      <c r="X120" s="30">
        <f>VLOOKUP(D120,'standalone broadband'!A:I,7,FALSE)</f>
        <v>90</v>
      </c>
      <c r="Y120" s="30">
        <f>VLOOKUP(D120,'standalone broadband'!A:I,8,FALSE)</f>
        <v>1000</v>
      </c>
      <c r="Z120" s="26">
        <f t="shared" si="43"/>
        <v>3676.7112499999998</v>
      </c>
      <c r="AA120" s="26">
        <f t="shared" si="44"/>
        <v>893.72124999999915</v>
      </c>
      <c r="AB120" s="26" t="str">
        <f t="shared" si="30"/>
        <v>Separate</v>
      </c>
      <c r="AD120" s="23" t="str">
        <f t="shared" si="31"/>
        <v>Slingshot</v>
      </c>
      <c r="AE120" s="23" t="str">
        <f t="shared" si="32"/>
        <v>Max</v>
      </c>
      <c r="AF120" s="24" t="str">
        <f t="shared" si="33"/>
        <v>Fibre broadband Unlimited Gigantic [MAX]</v>
      </c>
      <c r="AG120" s="25">
        <f t="shared" si="34"/>
        <v>4570.432499999999</v>
      </c>
      <c r="AH120" s="22" t="str">
        <f t="shared" si="35"/>
        <v>Flick Energy Off Peak (Standard)</v>
      </c>
      <c r="AI120" s="22" t="str">
        <f t="shared" si="36"/>
        <v>Skinny - Fibre Ultra Unlimited [MAX]</v>
      </c>
      <c r="AJ120" s="25">
        <f t="shared" si="37"/>
        <v>3676.7112499999998</v>
      </c>
      <c r="AK120" s="25">
        <f t="shared" si="38"/>
        <v>893.72124999999915</v>
      </c>
      <c r="AL120" s="22" t="str">
        <f t="shared" si="39"/>
        <v>Separate</v>
      </c>
    </row>
    <row r="121" spans="1:38">
      <c r="A121" s="19" t="s">
        <v>45</v>
      </c>
      <c r="B121" t="s">
        <v>21</v>
      </c>
      <c r="C121" t="s">
        <v>32</v>
      </c>
      <c r="D121" t="s">
        <v>13</v>
      </c>
      <c r="F121" t="str">
        <f t="shared" si="29"/>
        <v>Contact-4G</v>
      </c>
      <c r="G121" s="1" t="str">
        <f>VLOOKUP(F121,'bundle broadband'!A:L,6,FALSE)</f>
        <v xml:space="preserve">4G 300GB </v>
      </c>
      <c r="H121" s="12">
        <f>VLOOKUP(F121,'bundle broadband'!A:L,7,FALSE)</f>
        <v>55</v>
      </c>
      <c r="I121" s="1">
        <f>VLOOKUP(F121,'bundle broadband'!A:L,8,FALSE)</f>
        <v>15</v>
      </c>
      <c r="J121" s="1">
        <f>VLOOKUP(F121,'bundle broadband'!A:L,9,FALSE)</f>
        <v>675</v>
      </c>
      <c r="K121" s="11">
        <f>VLOOKUP(F121,'bundle broadband'!A:L,10,FALSE)</f>
        <v>0</v>
      </c>
      <c r="L121" s="11">
        <f>VLOOKUP(F121,'bundle broadband'!A:L,11,FALSE)</f>
        <v>0</v>
      </c>
      <c r="M121" s="11">
        <f>VLOOKUP(F121,'bundle broadband'!A:L,12,FALSE)</f>
        <v>0</v>
      </c>
      <c r="N121" s="38" t="str">
        <f t="shared" si="40"/>
        <v>Hamilton-Standard-Contact</v>
      </c>
      <c r="O121" s="2" t="str">
        <f>VLOOKUP(N121,'bundle power'!A:G,6,FALSE)</f>
        <v>Contact Broadband Bundle (Standard)</v>
      </c>
      <c r="P121" s="16">
        <f>VLOOKUP(N121,'bundle power'!A:G,7,FALSE)</f>
        <v>2707.7209999999995</v>
      </c>
      <c r="Q121" s="7">
        <f t="shared" si="41"/>
        <v>3382.7209999999995</v>
      </c>
      <c r="R121" s="33" t="str">
        <f t="shared" si="42"/>
        <v>Hamilton-Standard</v>
      </c>
      <c r="S121" s="29" t="str">
        <f>VLOOKUP(R121,'standalone power'!A:C,2,FALSE)</f>
        <v>Flick Energy Off Peak (Standard)</v>
      </c>
      <c r="T121" s="31">
        <f>VLOOKUP(R121,'standalone power'!A:C,3,FALSE)</f>
        <v>2676.7112499999998</v>
      </c>
      <c r="U121" s="30" t="str">
        <f>VLOOKUP(D121,'standalone broadband'!A:I,2,FALSE)</f>
        <v>Skinny - Wireless Unlimited</v>
      </c>
      <c r="V121" s="30">
        <f>VLOOKUP(D121,'standalone broadband'!A:I,3,FALSE)</f>
        <v>55</v>
      </c>
      <c r="W121" s="30">
        <f>VLOOKUP(D121,'standalone broadband'!A:I,4,FALSE)</f>
        <v>10</v>
      </c>
      <c r="X121" s="30">
        <f>VLOOKUP(D121,'standalone broadband'!A:I,7,FALSE)</f>
        <v>110</v>
      </c>
      <c r="Y121" s="30">
        <f>VLOOKUP(D121,'standalone broadband'!A:I,8,FALSE)</f>
        <v>560</v>
      </c>
      <c r="Z121" s="26">
        <f t="shared" si="43"/>
        <v>3236.7112499999998</v>
      </c>
      <c r="AA121" s="26">
        <f t="shared" si="44"/>
        <v>146.00974999999971</v>
      </c>
      <c r="AB121" s="26" t="str">
        <f t="shared" si="30"/>
        <v>Separate</v>
      </c>
      <c r="AD121" s="23" t="str">
        <f t="shared" si="31"/>
        <v>Contact</v>
      </c>
      <c r="AE121" s="23" t="str">
        <f t="shared" si="32"/>
        <v>4G</v>
      </c>
      <c r="AF121" s="24" t="str">
        <f t="shared" si="33"/>
        <v xml:space="preserve">4G 300GB </v>
      </c>
      <c r="AG121" s="25">
        <f t="shared" si="34"/>
        <v>3382.7209999999995</v>
      </c>
      <c r="AH121" s="22" t="str">
        <f t="shared" si="35"/>
        <v>Flick Energy Off Peak (Standard)</v>
      </c>
      <c r="AI121" s="22" t="str">
        <f t="shared" si="36"/>
        <v>Skinny - Wireless Unlimited</v>
      </c>
      <c r="AJ121" s="25">
        <f t="shared" si="37"/>
        <v>3236.7112499999998</v>
      </c>
      <c r="AK121" s="25">
        <f t="shared" si="38"/>
        <v>146.00974999999971</v>
      </c>
      <c r="AL121" s="22" t="str">
        <f t="shared" si="39"/>
        <v>Separate</v>
      </c>
    </row>
    <row r="122" spans="1:38">
      <c r="A122" s="19" t="s">
        <v>45</v>
      </c>
      <c r="B122" t="s">
        <v>21</v>
      </c>
      <c r="C122" t="s">
        <v>32</v>
      </c>
      <c r="D122" t="s">
        <v>9</v>
      </c>
      <c r="F122" t="str">
        <f t="shared" si="29"/>
        <v>Contact-UFB</v>
      </c>
      <c r="G122" s="1" t="str">
        <f>VLOOKUP(F122,'bundle broadband'!A:L,6,FALSE)</f>
        <v xml:space="preserve">Fast Fibre </v>
      </c>
      <c r="H122" s="12">
        <f>VLOOKUP(F122,'bundle broadband'!A:L,7,FALSE)</f>
        <v>70</v>
      </c>
      <c r="I122" s="1">
        <f>VLOOKUP(F122,'bundle broadband'!A:L,8,FALSE)</f>
        <v>15</v>
      </c>
      <c r="J122" s="1">
        <f>VLOOKUP(F122,'bundle broadband'!A:L,9,FALSE)</f>
        <v>855</v>
      </c>
      <c r="K122" s="11">
        <f>VLOOKUP(F122,'bundle broadband'!A:L,10,FALSE)</f>
        <v>0</v>
      </c>
      <c r="L122" s="11">
        <f>VLOOKUP(F122,'bundle broadband'!A:L,11,FALSE)</f>
        <v>0</v>
      </c>
      <c r="M122" s="11">
        <f>VLOOKUP(F122,'bundle broadband'!A:L,12,FALSE)</f>
        <v>0</v>
      </c>
      <c r="N122" s="38" t="str">
        <f t="shared" si="40"/>
        <v>Hamilton-Standard-Contact</v>
      </c>
      <c r="O122" s="2" t="str">
        <f>VLOOKUP(N122,'bundle power'!A:G,6,FALSE)</f>
        <v>Contact Broadband Bundle (Standard)</v>
      </c>
      <c r="P122" s="16">
        <f>VLOOKUP(N122,'bundle power'!A:G,7,FALSE)</f>
        <v>2707.7209999999995</v>
      </c>
      <c r="Q122" s="7">
        <f t="shared" si="41"/>
        <v>3562.7209999999995</v>
      </c>
      <c r="R122" s="33" t="str">
        <f t="shared" si="42"/>
        <v>Hamilton-Standard</v>
      </c>
      <c r="S122" s="29" t="str">
        <f>VLOOKUP(R122,'standalone power'!A:C,2,FALSE)</f>
        <v>Flick Energy Off Peak (Standard)</v>
      </c>
      <c r="T122" s="31">
        <f>VLOOKUP(R122,'standalone power'!A:C,3,FALSE)</f>
        <v>2676.7112499999998</v>
      </c>
      <c r="U122" s="30" t="str">
        <f>VLOOKUP(D122,'standalone broadband'!A:I,2,FALSE)</f>
        <v>Skinny - Fibre Unlimited [UFB]</v>
      </c>
      <c r="V122" s="30">
        <f>VLOOKUP(D122,'standalone broadband'!A:I,3,FALSE)</f>
        <v>75</v>
      </c>
      <c r="W122" s="30">
        <f>VLOOKUP(D122,'standalone broadband'!A:I,4,FALSE)</f>
        <v>10</v>
      </c>
      <c r="X122" s="30">
        <f>VLOOKUP(D122,'standalone broadband'!A:I,7,FALSE)</f>
        <v>75</v>
      </c>
      <c r="Y122" s="30">
        <f>VLOOKUP(D122,'standalone broadband'!A:I,8,FALSE)</f>
        <v>835</v>
      </c>
      <c r="Z122" s="26">
        <f t="shared" si="43"/>
        <v>3511.7112499999998</v>
      </c>
      <c r="AA122" s="26">
        <f t="shared" si="44"/>
        <v>51.009749999999713</v>
      </c>
      <c r="AB122" s="26" t="str">
        <f t="shared" si="30"/>
        <v>Separate</v>
      </c>
      <c r="AD122" s="23" t="str">
        <f t="shared" si="31"/>
        <v>Contact</v>
      </c>
      <c r="AE122" s="23" t="str">
        <f t="shared" si="32"/>
        <v>UFB</v>
      </c>
      <c r="AF122" s="24" t="str">
        <f t="shared" si="33"/>
        <v xml:space="preserve">Fast Fibre </v>
      </c>
      <c r="AG122" s="25">
        <f t="shared" si="34"/>
        <v>3562.7209999999995</v>
      </c>
      <c r="AH122" s="22" t="str">
        <f t="shared" si="35"/>
        <v>Flick Energy Off Peak (Standard)</v>
      </c>
      <c r="AI122" s="22" t="str">
        <f t="shared" si="36"/>
        <v>Skinny - Fibre Unlimited [UFB]</v>
      </c>
      <c r="AJ122" s="25">
        <f t="shared" si="37"/>
        <v>3511.7112499999998</v>
      </c>
      <c r="AK122" s="25">
        <f t="shared" si="38"/>
        <v>51.009749999999713</v>
      </c>
      <c r="AL122" s="22" t="str">
        <f t="shared" si="39"/>
        <v>Separate</v>
      </c>
    </row>
    <row r="123" spans="1:38">
      <c r="A123" s="19" t="s">
        <v>45</v>
      </c>
      <c r="B123" t="s">
        <v>21</v>
      </c>
      <c r="C123" t="s">
        <v>57</v>
      </c>
      <c r="D123" t="s">
        <v>9</v>
      </c>
      <c r="E123" s="34" t="s">
        <v>87</v>
      </c>
      <c r="F123" t="str">
        <f t="shared" si="29"/>
        <v>Electric Kiwi-UFB-Kiwi</v>
      </c>
      <c r="G123" s="1" t="str">
        <f>VLOOKUP(F123,'bundle broadband'!A:L,6,FALSE)</f>
        <v xml:space="preserve">Sweet Fibre </v>
      </c>
      <c r="H123" s="12">
        <f>VLOOKUP(F123,'bundle broadband'!A:L,7,FALSE)</f>
        <v>79.5</v>
      </c>
      <c r="I123" s="1">
        <f>VLOOKUP(F123,'bundle broadband'!A:L,8,FALSE)</f>
        <v>0</v>
      </c>
      <c r="J123" s="1">
        <f>VLOOKUP(F123,'bundle broadband'!A:L,9,FALSE)</f>
        <v>954</v>
      </c>
      <c r="K123" s="11">
        <f>VLOOKUP(F123,'bundle broadband'!A:L,10,FALSE)</f>
        <v>1</v>
      </c>
      <c r="L123" s="11">
        <f>VLOOKUP(F123,'bundle broadband'!A:L,11,FALSE)</f>
        <v>0</v>
      </c>
      <c r="M123" s="11">
        <f>VLOOKUP(F123,'bundle broadband'!A:L,12,FALSE)</f>
        <v>79.5</v>
      </c>
      <c r="N123" s="38" t="str">
        <f t="shared" si="40"/>
        <v>Hamilton-Standard-Electric Kiwi-Kiwi</v>
      </c>
      <c r="O123" s="2" t="str">
        <f>VLOOKUP(N123,'bundle power'!A:G,6,FALSE)</f>
        <v>Electric Kiwi - Kiwi (Standard)</v>
      </c>
      <c r="P123" s="16">
        <f>VLOOKUP(N123,'bundle power'!A:G,7,FALSE)</f>
        <v>3568.1855</v>
      </c>
      <c r="Q123" s="7">
        <f t="shared" si="41"/>
        <v>4442.6854999999996</v>
      </c>
      <c r="R123" s="33" t="str">
        <f t="shared" si="42"/>
        <v>Hamilton-Standard</v>
      </c>
      <c r="S123" s="29" t="str">
        <f>VLOOKUP(R123,'standalone power'!A:C,2,FALSE)</f>
        <v>Flick Energy Off Peak (Standard)</v>
      </c>
      <c r="T123" s="31">
        <f>VLOOKUP(R123,'standalone power'!A:C,3,FALSE)</f>
        <v>2676.7112499999998</v>
      </c>
      <c r="U123" s="30" t="str">
        <f>VLOOKUP(D123,'standalone broadband'!A:I,2,FALSE)</f>
        <v>Skinny - Fibre Unlimited [UFB]</v>
      </c>
      <c r="V123" s="30">
        <f>VLOOKUP(D123,'standalone broadband'!A:I,3,FALSE)</f>
        <v>75</v>
      </c>
      <c r="W123" s="30">
        <f>VLOOKUP(D123,'standalone broadband'!A:I,4,FALSE)</f>
        <v>10</v>
      </c>
      <c r="X123" s="30">
        <f>VLOOKUP(D123,'standalone broadband'!A:I,7,FALSE)</f>
        <v>75</v>
      </c>
      <c r="Y123" s="30">
        <f>VLOOKUP(D123,'standalone broadband'!A:I,8,FALSE)</f>
        <v>835</v>
      </c>
      <c r="Z123" s="26">
        <f t="shared" si="43"/>
        <v>3511.7112499999998</v>
      </c>
      <c r="AA123" s="26">
        <f t="shared" si="44"/>
        <v>930.97424999999976</v>
      </c>
      <c r="AB123" s="26" t="str">
        <f t="shared" si="30"/>
        <v>Separate</v>
      </c>
      <c r="AD123" s="23" t="str">
        <f t="shared" si="31"/>
        <v>Electric Kiwi</v>
      </c>
      <c r="AE123" s="23" t="str">
        <f t="shared" si="32"/>
        <v>UFB</v>
      </c>
      <c r="AF123" s="24" t="str">
        <f t="shared" si="33"/>
        <v xml:space="preserve">Sweet Fibre </v>
      </c>
      <c r="AG123" s="25">
        <f t="shared" si="34"/>
        <v>4442.6854999999996</v>
      </c>
      <c r="AH123" s="22" t="str">
        <f t="shared" si="35"/>
        <v>Flick Energy Off Peak (Standard)</v>
      </c>
      <c r="AI123" s="22" t="str">
        <f t="shared" si="36"/>
        <v>Skinny - Fibre Unlimited [UFB]</v>
      </c>
      <c r="AJ123" s="25">
        <f t="shared" si="37"/>
        <v>3511.7112499999998</v>
      </c>
      <c r="AK123" s="25">
        <f t="shared" si="38"/>
        <v>930.97424999999976</v>
      </c>
      <c r="AL123" s="22" t="str">
        <f t="shared" si="39"/>
        <v>Separate</v>
      </c>
    </row>
    <row r="124" spans="1:38">
      <c r="A124" s="19" t="s">
        <v>45</v>
      </c>
      <c r="B124" t="s">
        <v>21</v>
      </c>
      <c r="C124" t="s">
        <v>57</v>
      </c>
      <c r="D124" t="s">
        <v>9</v>
      </c>
      <c r="E124" s="34" t="s">
        <v>88</v>
      </c>
      <c r="F124" t="str">
        <f t="shared" si="29"/>
        <v>Electric Kiwi-UFB-MoveMaster</v>
      </c>
      <c r="G124" s="1" t="str">
        <f>VLOOKUP(F124,'bundle broadband'!A:L,6,FALSE)</f>
        <v xml:space="preserve">Sweet Fibre </v>
      </c>
      <c r="H124" s="12">
        <f>VLOOKUP(F124,'bundle broadband'!A:L,7,FALSE)</f>
        <v>79.5</v>
      </c>
      <c r="I124" s="1">
        <f>VLOOKUP(F124,'bundle broadband'!A:L,8,FALSE)</f>
        <v>0</v>
      </c>
      <c r="J124" s="1">
        <f>VLOOKUP(F124,'bundle broadband'!A:L,9,FALSE)</f>
        <v>954</v>
      </c>
      <c r="K124" s="11">
        <f>VLOOKUP(F124,'bundle broadband'!A:L,10,FALSE)</f>
        <v>1</v>
      </c>
      <c r="L124" s="11">
        <f>VLOOKUP(F124,'bundle broadband'!A:L,11,FALSE)</f>
        <v>0</v>
      </c>
      <c r="M124" s="11">
        <f>VLOOKUP(F124,'bundle broadband'!A:L,12,FALSE)</f>
        <v>79.5</v>
      </c>
      <c r="N124" s="38" t="str">
        <f t="shared" si="40"/>
        <v>Hamilton-Standard-Electric Kiwi-MoveMaster</v>
      </c>
      <c r="O124" s="2" t="str">
        <f>VLOOKUP(N124,'bundle power'!A:G,6,FALSE)</f>
        <v>Electric Kiwi - MoveMaster (Standard)</v>
      </c>
      <c r="P124" s="16">
        <f>VLOOKUP(N124,'bundle power'!A:G,7,FALSE)</f>
        <v>3036.3748999999998</v>
      </c>
      <c r="Q124" s="7">
        <f t="shared" si="41"/>
        <v>3910.8748999999998</v>
      </c>
      <c r="R124" s="33" t="str">
        <f t="shared" si="42"/>
        <v>Hamilton-Standard</v>
      </c>
      <c r="S124" s="29" t="str">
        <f>VLOOKUP(R124,'standalone power'!A:C,2,FALSE)</f>
        <v>Flick Energy Off Peak (Standard)</v>
      </c>
      <c r="T124" s="31">
        <f>VLOOKUP(R124,'standalone power'!A:C,3,FALSE)</f>
        <v>2676.7112499999998</v>
      </c>
      <c r="U124" s="30" t="str">
        <f>VLOOKUP(D124,'standalone broadband'!A:I,2,FALSE)</f>
        <v>Skinny - Fibre Unlimited [UFB]</v>
      </c>
      <c r="V124" s="30">
        <f>VLOOKUP(D124,'standalone broadband'!A:I,3,FALSE)</f>
        <v>75</v>
      </c>
      <c r="W124" s="30">
        <f>VLOOKUP(D124,'standalone broadband'!A:I,4,FALSE)</f>
        <v>10</v>
      </c>
      <c r="X124" s="30">
        <f>VLOOKUP(D124,'standalone broadband'!A:I,7,FALSE)</f>
        <v>75</v>
      </c>
      <c r="Y124" s="30">
        <f>VLOOKUP(D124,'standalone broadband'!A:I,8,FALSE)</f>
        <v>835</v>
      </c>
      <c r="Z124" s="26">
        <f t="shared" si="43"/>
        <v>3511.7112499999998</v>
      </c>
      <c r="AA124" s="26">
        <f t="shared" si="44"/>
        <v>399.16364999999996</v>
      </c>
      <c r="AB124" s="26" t="str">
        <f t="shared" si="30"/>
        <v>Separate</v>
      </c>
      <c r="AD124" s="23" t="str">
        <f t="shared" si="31"/>
        <v>Electric Kiwi</v>
      </c>
      <c r="AE124" s="23" t="str">
        <f t="shared" si="32"/>
        <v>UFB</v>
      </c>
      <c r="AF124" s="24" t="str">
        <f t="shared" si="33"/>
        <v xml:space="preserve">Sweet Fibre </v>
      </c>
      <c r="AG124" s="25">
        <f t="shared" si="34"/>
        <v>3910.8748999999998</v>
      </c>
      <c r="AH124" s="22" t="str">
        <f t="shared" si="35"/>
        <v>Flick Energy Off Peak (Standard)</v>
      </c>
      <c r="AI124" s="22" t="str">
        <f t="shared" si="36"/>
        <v>Skinny - Fibre Unlimited [UFB]</v>
      </c>
      <c r="AJ124" s="25">
        <f t="shared" si="37"/>
        <v>3511.7112499999998</v>
      </c>
      <c r="AK124" s="25">
        <f t="shared" si="38"/>
        <v>399.16364999999996</v>
      </c>
      <c r="AL124" s="22" t="str">
        <f t="shared" si="39"/>
        <v>Separate</v>
      </c>
    </row>
    <row r="125" spans="1:38">
      <c r="A125" s="19" t="s">
        <v>45</v>
      </c>
      <c r="B125" t="s">
        <v>21</v>
      </c>
      <c r="C125" t="s">
        <v>57</v>
      </c>
      <c r="D125" t="s">
        <v>9</v>
      </c>
      <c r="E125" s="34" t="s">
        <v>84</v>
      </c>
      <c r="F125" t="str">
        <f t="shared" si="29"/>
        <v>Electric Kiwi-UFB-Prepaid</v>
      </c>
      <c r="G125" s="1" t="str">
        <f>VLOOKUP(F125,'bundle broadband'!A:L,6,FALSE)</f>
        <v xml:space="preserve">Sweet Fibre </v>
      </c>
      <c r="H125" s="12">
        <f>VLOOKUP(F125,'bundle broadband'!A:L,7,FALSE)</f>
        <v>79.5</v>
      </c>
      <c r="I125" s="1">
        <f>VLOOKUP(F125,'bundle broadband'!A:L,8,FALSE)</f>
        <v>0</v>
      </c>
      <c r="J125" s="1">
        <f>VLOOKUP(F125,'bundle broadband'!A:L,9,FALSE)</f>
        <v>954</v>
      </c>
      <c r="K125" s="11">
        <f>VLOOKUP(F125,'bundle broadband'!A:L,10,FALSE)</f>
        <v>0</v>
      </c>
      <c r="L125" s="11">
        <f>VLOOKUP(F125,'bundle broadband'!A:L,11,FALSE)</f>
        <v>0</v>
      </c>
      <c r="M125" s="11">
        <f>VLOOKUP(F125,'bundle broadband'!A:L,12,FALSE)</f>
        <v>0</v>
      </c>
      <c r="N125" s="38" t="str">
        <f t="shared" si="40"/>
        <v>Hamilton-Standard-Electric Kiwi-Prepaid</v>
      </c>
      <c r="O125" s="2" t="str">
        <f>VLOOKUP(N125,'bundle power'!A:G,6,FALSE)</f>
        <v>Electric Kiwi - Prepay 300 (Standard)</v>
      </c>
      <c r="P125" s="16">
        <f>VLOOKUP(N125,'bundle power'!A:G,7,FALSE)</f>
        <v>2494.0855000000001</v>
      </c>
      <c r="Q125" s="7">
        <f t="shared" si="41"/>
        <v>3448.0855000000001</v>
      </c>
      <c r="R125" s="33" t="str">
        <f t="shared" si="42"/>
        <v>Hamilton-Standard</v>
      </c>
      <c r="S125" s="29" t="str">
        <f>VLOOKUP(R125,'standalone power'!A:C,2,FALSE)</f>
        <v>Flick Energy Off Peak (Standard)</v>
      </c>
      <c r="T125" s="31">
        <f>VLOOKUP(R125,'standalone power'!A:C,3,FALSE)</f>
        <v>2676.7112499999998</v>
      </c>
      <c r="U125" s="30" t="str">
        <f>VLOOKUP(D125,'standalone broadband'!A:I,2,FALSE)</f>
        <v>Skinny - Fibre Unlimited [UFB]</v>
      </c>
      <c r="V125" s="30">
        <f>VLOOKUP(D125,'standalone broadband'!A:I,3,FALSE)</f>
        <v>75</v>
      </c>
      <c r="W125" s="30">
        <f>VLOOKUP(D125,'standalone broadband'!A:I,4,FALSE)</f>
        <v>10</v>
      </c>
      <c r="X125" s="30">
        <f>VLOOKUP(D125,'standalone broadband'!A:I,7,FALSE)</f>
        <v>75</v>
      </c>
      <c r="Y125" s="30">
        <f>VLOOKUP(D125,'standalone broadband'!A:I,8,FALSE)</f>
        <v>835</v>
      </c>
      <c r="Z125" s="26">
        <f t="shared" si="43"/>
        <v>3511.7112499999998</v>
      </c>
      <c r="AA125" s="26">
        <f t="shared" si="44"/>
        <v>-63.625749999999698</v>
      </c>
      <c r="AB125" s="26" t="str">
        <f t="shared" si="30"/>
        <v>Bundle</v>
      </c>
      <c r="AD125" s="23" t="str">
        <f t="shared" si="31"/>
        <v>Electric Kiwi</v>
      </c>
      <c r="AE125" s="23" t="str">
        <f t="shared" si="32"/>
        <v>UFB</v>
      </c>
      <c r="AF125" s="24" t="str">
        <f t="shared" si="33"/>
        <v xml:space="preserve">Sweet Fibre </v>
      </c>
      <c r="AG125" s="25">
        <f t="shared" si="34"/>
        <v>3448.0855000000001</v>
      </c>
      <c r="AH125" s="22" t="str">
        <f t="shared" si="35"/>
        <v>Flick Energy Off Peak (Standard)</v>
      </c>
      <c r="AI125" s="22" t="str">
        <f t="shared" si="36"/>
        <v>Skinny - Fibre Unlimited [UFB]</v>
      </c>
      <c r="AJ125" s="25">
        <f t="shared" si="37"/>
        <v>3511.7112499999998</v>
      </c>
      <c r="AK125" s="25">
        <f t="shared" si="38"/>
        <v>-63.625749999999698</v>
      </c>
      <c r="AL125" s="22" t="str">
        <f t="shared" si="39"/>
        <v>Bundle</v>
      </c>
    </row>
    <row r="126" spans="1:38">
      <c r="A126" s="19" t="s">
        <v>45</v>
      </c>
      <c r="B126" t="s">
        <v>21</v>
      </c>
      <c r="C126" t="s">
        <v>57</v>
      </c>
      <c r="D126" t="s">
        <v>69</v>
      </c>
      <c r="E126" s="34" t="s">
        <v>87</v>
      </c>
      <c r="F126" t="str">
        <f t="shared" si="29"/>
        <v>Electric Kiwi-MAX-Kiwi</v>
      </c>
      <c r="G126" s="1" t="str">
        <f>VLOOKUP(F126,'bundle broadband'!A:L,6,FALSE)</f>
        <v>Sweet As Fibre</v>
      </c>
      <c r="H126" s="12">
        <f>VLOOKUP(F126,'bundle broadband'!A:L,7,FALSE)</f>
        <v>88.5</v>
      </c>
      <c r="I126" s="1">
        <f>VLOOKUP(F126,'bundle broadband'!A:L,8,FALSE)</f>
        <v>0</v>
      </c>
      <c r="J126" s="1">
        <f>VLOOKUP(F126,'bundle broadband'!A:L,9,FALSE)</f>
        <v>1062</v>
      </c>
      <c r="K126" s="11">
        <f>VLOOKUP(F126,'bundle broadband'!A:L,10,FALSE)</f>
        <v>1</v>
      </c>
      <c r="L126" s="11">
        <f>VLOOKUP(F126,'bundle broadband'!A:L,11,FALSE)</f>
        <v>0</v>
      </c>
      <c r="M126" s="11">
        <f>VLOOKUP(F126,'bundle broadband'!A:L,12,FALSE)</f>
        <v>88.5</v>
      </c>
      <c r="N126" s="38" t="str">
        <f t="shared" si="40"/>
        <v>Hamilton-Standard-Electric Kiwi-Kiwi</v>
      </c>
      <c r="O126" s="2" t="str">
        <f>VLOOKUP(N126,'bundle power'!A:G,6,FALSE)</f>
        <v>Electric Kiwi - Kiwi (Standard)</v>
      </c>
      <c r="P126" s="16">
        <f>VLOOKUP(N126,'bundle power'!A:G,7,FALSE)</f>
        <v>3568.1855</v>
      </c>
      <c r="Q126" s="7">
        <f t="shared" si="41"/>
        <v>4541.6854999999996</v>
      </c>
      <c r="R126" s="33" t="str">
        <f t="shared" si="42"/>
        <v>Hamilton-Standard</v>
      </c>
      <c r="S126" s="29" t="str">
        <f>VLOOKUP(R126,'standalone power'!A:C,2,FALSE)</f>
        <v>Flick Energy Off Peak (Standard)</v>
      </c>
      <c r="T126" s="31">
        <f>VLOOKUP(R126,'standalone power'!A:C,3,FALSE)</f>
        <v>2676.7112499999998</v>
      </c>
      <c r="U126" s="30" t="str">
        <f>VLOOKUP(D126,'standalone broadband'!A:I,2,FALSE)</f>
        <v>Skinny - Fibre Ultra Unlimited [MAX]</v>
      </c>
      <c r="V126" s="30">
        <f>VLOOKUP(D126,'standalone broadband'!A:I,3,FALSE)</f>
        <v>90</v>
      </c>
      <c r="W126" s="30">
        <f>VLOOKUP(D126,'standalone broadband'!A:I,4,FALSE)</f>
        <v>10</v>
      </c>
      <c r="X126" s="30">
        <f>VLOOKUP(D126,'standalone broadband'!A:I,7,FALSE)</f>
        <v>90</v>
      </c>
      <c r="Y126" s="30">
        <f>VLOOKUP(D126,'standalone broadband'!A:I,8,FALSE)</f>
        <v>1000</v>
      </c>
      <c r="Z126" s="26">
        <f t="shared" si="43"/>
        <v>3676.7112499999998</v>
      </c>
      <c r="AA126" s="26">
        <f t="shared" si="44"/>
        <v>864.97424999999976</v>
      </c>
      <c r="AB126" s="26" t="str">
        <f t="shared" si="30"/>
        <v>Separate</v>
      </c>
      <c r="AD126" s="23" t="str">
        <f t="shared" si="31"/>
        <v>Electric Kiwi</v>
      </c>
      <c r="AE126" s="23" t="str">
        <f t="shared" si="32"/>
        <v>MAX</v>
      </c>
      <c r="AF126" s="24" t="str">
        <f t="shared" si="33"/>
        <v>Sweet As Fibre</v>
      </c>
      <c r="AG126" s="25">
        <f t="shared" si="34"/>
        <v>4541.6854999999996</v>
      </c>
      <c r="AH126" s="22" t="str">
        <f t="shared" si="35"/>
        <v>Flick Energy Off Peak (Standard)</v>
      </c>
      <c r="AI126" s="22" t="str">
        <f t="shared" si="36"/>
        <v>Skinny - Fibre Ultra Unlimited [MAX]</v>
      </c>
      <c r="AJ126" s="25">
        <f t="shared" si="37"/>
        <v>3676.7112499999998</v>
      </c>
      <c r="AK126" s="25">
        <f t="shared" si="38"/>
        <v>864.97424999999976</v>
      </c>
      <c r="AL126" s="22" t="str">
        <f t="shared" si="39"/>
        <v>Separate</v>
      </c>
    </row>
    <row r="127" spans="1:38">
      <c r="A127" s="19" t="s">
        <v>45</v>
      </c>
      <c r="B127" t="s">
        <v>21</v>
      </c>
      <c r="C127" t="s">
        <v>57</v>
      </c>
      <c r="D127" t="s">
        <v>69</v>
      </c>
      <c r="E127" s="34" t="s">
        <v>88</v>
      </c>
      <c r="F127" t="str">
        <f t="shared" si="29"/>
        <v>Electric Kiwi-MAX-MoveMaster</v>
      </c>
      <c r="G127" s="1" t="str">
        <f>VLOOKUP(F127,'bundle broadband'!A:L,6,FALSE)</f>
        <v>Sweet As Fibre</v>
      </c>
      <c r="H127" s="12">
        <f>VLOOKUP(F127,'bundle broadband'!A:L,7,FALSE)</f>
        <v>88.5</v>
      </c>
      <c r="I127" s="1">
        <f>VLOOKUP(F127,'bundle broadband'!A:L,8,FALSE)</f>
        <v>0</v>
      </c>
      <c r="J127" s="1">
        <f>VLOOKUP(F127,'bundle broadband'!A:L,9,FALSE)</f>
        <v>1062</v>
      </c>
      <c r="K127" s="11">
        <f>VLOOKUP(F127,'bundle broadband'!A:L,10,FALSE)</f>
        <v>1</v>
      </c>
      <c r="L127" s="11">
        <f>VLOOKUP(F127,'bundle broadband'!A:L,11,FALSE)</f>
        <v>0</v>
      </c>
      <c r="M127" s="11">
        <f>VLOOKUP(F127,'bundle broadband'!A:L,12,FALSE)</f>
        <v>88.5</v>
      </c>
      <c r="N127" s="38" t="str">
        <f t="shared" si="40"/>
        <v>Hamilton-Standard-Electric Kiwi-MoveMaster</v>
      </c>
      <c r="O127" s="2" t="str">
        <f>VLOOKUP(N127,'bundle power'!A:G,6,FALSE)</f>
        <v>Electric Kiwi - MoveMaster (Standard)</v>
      </c>
      <c r="P127" s="16">
        <f>VLOOKUP(N127,'bundle power'!A:G,7,FALSE)</f>
        <v>3036.3748999999998</v>
      </c>
      <c r="Q127" s="7">
        <f t="shared" si="41"/>
        <v>4009.8748999999998</v>
      </c>
      <c r="R127" s="33" t="str">
        <f t="shared" si="42"/>
        <v>Hamilton-Standard</v>
      </c>
      <c r="S127" s="29" t="str">
        <f>VLOOKUP(R127,'standalone power'!A:C,2,FALSE)</f>
        <v>Flick Energy Off Peak (Standard)</v>
      </c>
      <c r="T127" s="31">
        <f>VLOOKUP(R127,'standalone power'!A:C,3,FALSE)</f>
        <v>2676.7112499999998</v>
      </c>
      <c r="U127" s="30" t="str">
        <f>VLOOKUP(D127,'standalone broadband'!A:I,2,FALSE)</f>
        <v>Skinny - Fibre Ultra Unlimited [MAX]</v>
      </c>
      <c r="V127" s="30">
        <f>VLOOKUP(D127,'standalone broadband'!A:I,3,FALSE)</f>
        <v>90</v>
      </c>
      <c r="W127" s="30">
        <f>VLOOKUP(D127,'standalone broadband'!A:I,4,FALSE)</f>
        <v>10</v>
      </c>
      <c r="X127" s="30">
        <f>VLOOKUP(D127,'standalone broadband'!A:I,7,FALSE)</f>
        <v>90</v>
      </c>
      <c r="Y127" s="30">
        <f>VLOOKUP(D127,'standalone broadband'!A:I,8,FALSE)</f>
        <v>1000</v>
      </c>
      <c r="Z127" s="26">
        <f t="shared" si="43"/>
        <v>3676.7112499999998</v>
      </c>
      <c r="AA127" s="26">
        <f t="shared" si="44"/>
        <v>333.16364999999996</v>
      </c>
      <c r="AB127" s="26" t="str">
        <f t="shared" si="30"/>
        <v>Separate</v>
      </c>
      <c r="AD127" s="23" t="str">
        <f t="shared" si="31"/>
        <v>Electric Kiwi</v>
      </c>
      <c r="AE127" s="23" t="str">
        <f t="shared" si="32"/>
        <v>MAX</v>
      </c>
      <c r="AF127" s="24" t="str">
        <f t="shared" si="33"/>
        <v>Sweet As Fibre</v>
      </c>
      <c r="AG127" s="25">
        <f t="shared" si="34"/>
        <v>4009.8748999999998</v>
      </c>
      <c r="AH127" s="22" t="str">
        <f t="shared" si="35"/>
        <v>Flick Energy Off Peak (Standard)</v>
      </c>
      <c r="AI127" s="22" t="str">
        <f t="shared" si="36"/>
        <v>Skinny - Fibre Ultra Unlimited [MAX]</v>
      </c>
      <c r="AJ127" s="25">
        <f t="shared" si="37"/>
        <v>3676.7112499999998</v>
      </c>
      <c r="AK127" s="25">
        <f t="shared" si="38"/>
        <v>333.16364999999996</v>
      </c>
      <c r="AL127" s="22" t="str">
        <f t="shared" si="39"/>
        <v>Separate</v>
      </c>
    </row>
    <row r="128" spans="1:38">
      <c r="A128" s="19" t="s">
        <v>45</v>
      </c>
      <c r="B128" t="s">
        <v>21</v>
      </c>
      <c r="C128" t="s">
        <v>57</v>
      </c>
      <c r="D128" t="s">
        <v>69</v>
      </c>
      <c r="E128" s="34" t="s">
        <v>84</v>
      </c>
      <c r="F128" t="str">
        <f t="shared" si="29"/>
        <v>Electric Kiwi-MAX-Prepaid</v>
      </c>
      <c r="G128" s="1" t="str">
        <f>VLOOKUP(F128,'bundle broadband'!A:L,6,FALSE)</f>
        <v>Sweet As Fibre</v>
      </c>
      <c r="H128" s="12">
        <f>VLOOKUP(F128,'bundle broadband'!A:L,7,FALSE)</f>
        <v>88.5</v>
      </c>
      <c r="I128" s="1">
        <f>VLOOKUP(F128,'bundle broadband'!A:L,8,FALSE)</f>
        <v>0</v>
      </c>
      <c r="J128" s="1">
        <f>VLOOKUP(F128,'bundle broadband'!A:L,9,FALSE)</f>
        <v>1062</v>
      </c>
      <c r="K128" s="11">
        <f>VLOOKUP(F128,'bundle broadband'!A:L,10,FALSE)</f>
        <v>0</v>
      </c>
      <c r="L128" s="11">
        <f>VLOOKUP(F128,'bundle broadband'!A:L,11,FALSE)</f>
        <v>0</v>
      </c>
      <c r="M128" s="11">
        <f>VLOOKUP(F128,'bundle broadband'!A:L,12,FALSE)</f>
        <v>0</v>
      </c>
      <c r="N128" s="38" t="str">
        <f t="shared" si="40"/>
        <v>Hamilton-Standard-Electric Kiwi-Prepaid</v>
      </c>
      <c r="O128" s="2" t="str">
        <f>VLOOKUP(N128,'bundle power'!A:G,6,FALSE)</f>
        <v>Electric Kiwi - Prepay 300 (Standard)</v>
      </c>
      <c r="P128" s="16">
        <f>VLOOKUP(N128,'bundle power'!A:G,7,FALSE)</f>
        <v>2494.0855000000001</v>
      </c>
      <c r="Q128" s="7">
        <f t="shared" si="41"/>
        <v>3556.0855000000001</v>
      </c>
      <c r="R128" s="33" t="str">
        <f t="shared" si="42"/>
        <v>Hamilton-Standard</v>
      </c>
      <c r="S128" s="29" t="str">
        <f>VLOOKUP(R128,'standalone power'!A:C,2,FALSE)</f>
        <v>Flick Energy Off Peak (Standard)</v>
      </c>
      <c r="T128" s="31">
        <f>VLOOKUP(R128,'standalone power'!A:C,3,FALSE)</f>
        <v>2676.7112499999998</v>
      </c>
      <c r="U128" s="30" t="str">
        <f>VLOOKUP(D128,'standalone broadband'!A:I,2,FALSE)</f>
        <v>Skinny - Fibre Ultra Unlimited [MAX]</v>
      </c>
      <c r="V128" s="30">
        <f>VLOOKUP(D128,'standalone broadband'!A:I,3,FALSE)</f>
        <v>90</v>
      </c>
      <c r="W128" s="30">
        <f>VLOOKUP(D128,'standalone broadband'!A:I,4,FALSE)</f>
        <v>10</v>
      </c>
      <c r="X128" s="30">
        <f>VLOOKUP(D128,'standalone broadband'!A:I,7,FALSE)</f>
        <v>90</v>
      </c>
      <c r="Y128" s="30">
        <f>VLOOKUP(D128,'standalone broadband'!A:I,8,FALSE)</f>
        <v>1000</v>
      </c>
      <c r="Z128" s="26">
        <f t="shared" si="43"/>
        <v>3676.7112499999998</v>
      </c>
      <c r="AA128" s="26">
        <f t="shared" si="44"/>
        <v>-120.6257499999997</v>
      </c>
      <c r="AB128" s="26" t="str">
        <f t="shared" si="30"/>
        <v>Bundle</v>
      </c>
      <c r="AD128" s="23" t="str">
        <f t="shared" si="31"/>
        <v>Electric Kiwi</v>
      </c>
      <c r="AE128" s="23" t="str">
        <f t="shared" si="32"/>
        <v>MAX</v>
      </c>
      <c r="AF128" s="24" t="str">
        <f t="shared" si="33"/>
        <v>Sweet As Fibre</v>
      </c>
      <c r="AG128" s="25">
        <f t="shared" si="34"/>
        <v>3556.0855000000001</v>
      </c>
      <c r="AH128" s="22" t="str">
        <f t="shared" si="35"/>
        <v>Flick Energy Off Peak (Standard)</v>
      </c>
      <c r="AI128" s="22" t="str">
        <f t="shared" si="36"/>
        <v>Skinny - Fibre Ultra Unlimited [MAX]</v>
      </c>
      <c r="AJ128" s="25">
        <f t="shared" si="37"/>
        <v>3676.7112499999998</v>
      </c>
      <c r="AK128" s="25">
        <f t="shared" si="38"/>
        <v>-120.6257499999997</v>
      </c>
      <c r="AL128" s="22" t="str">
        <f t="shared" si="39"/>
        <v>Bundle</v>
      </c>
    </row>
    <row r="129" spans="1:38">
      <c r="A129" s="19" t="s">
        <v>45</v>
      </c>
      <c r="B129" s="37" t="s">
        <v>37</v>
      </c>
      <c r="C129" t="s">
        <v>8</v>
      </c>
      <c r="D129" t="s">
        <v>9</v>
      </c>
      <c r="F129" t="str">
        <f t="shared" si="29"/>
        <v>Mercury-UFB</v>
      </c>
      <c r="G129" s="1" t="str">
        <f>VLOOKUP(F129,'bundle broadband'!A:L,6,FALSE)</f>
        <v>Unlimited FibreClassic</v>
      </c>
      <c r="H129" s="12">
        <f>VLOOKUP(F129,'bundle broadband'!A:L,7,FALSE)</f>
        <v>94</v>
      </c>
      <c r="I129" s="1">
        <f>VLOOKUP(F129,'bundle broadband'!A:L,8,FALSE)</f>
        <v>195</v>
      </c>
      <c r="J129" s="1">
        <f>VLOOKUP(F129,'bundle broadband'!A:L,9,FALSE)</f>
        <v>1323</v>
      </c>
      <c r="K129" s="11">
        <f>VLOOKUP(F129,'bundle broadband'!A:L,10,FALSE)</f>
        <v>6</v>
      </c>
      <c r="L129" s="11">
        <f>VLOOKUP(F129,'bundle broadband'!A:L,11,FALSE)</f>
        <v>50</v>
      </c>
      <c r="M129" s="11">
        <f>VLOOKUP(F129,'bundle broadband'!A:L,12,FALSE)</f>
        <v>614</v>
      </c>
      <c r="N129" s="38" t="str">
        <f t="shared" si="40"/>
        <v>Hamilton-Low-Mercury</v>
      </c>
      <c r="O129" s="2" t="str">
        <f>VLOOKUP(N129,'bundle power'!A:G,6,FALSE)</f>
        <v>Mercury Broadband Bundle (Low)</v>
      </c>
      <c r="P129" s="16">
        <f>VLOOKUP(N129,'bundle power'!A:G,7,FALSE)</f>
        <v>2412.3090000000002</v>
      </c>
      <c r="Q129" s="7">
        <f t="shared" si="41"/>
        <v>3121.3090000000002</v>
      </c>
      <c r="R129" s="33" t="str">
        <f t="shared" si="42"/>
        <v>Hamilton-Low</v>
      </c>
      <c r="S129" s="29" t="str">
        <f>VLOOKUP(R129,'standalone power'!A:C,2,FALSE)</f>
        <v>Frank Energy (Low)</v>
      </c>
      <c r="T129" s="31">
        <f>VLOOKUP(R129,'standalone power'!A:C,3,FALSE)</f>
        <v>2164.1849999999995</v>
      </c>
      <c r="U129" s="30" t="str">
        <f>VLOOKUP(D129,'standalone broadband'!A:I,2,FALSE)</f>
        <v>Skinny - Fibre Unlimited [UFB]</v>
      </c>
      <c r="V129" s="30">
        <f>VLOOKUP(D129,'standalone broadband'!A:I,3,FALSE)</f>
        <v>75</v>
      </c>
      <c r="W129" s="30">
        <f>VLOOKUP(D129,'standalone broadband'!A:I,4,FALSE)</f>
        <v>10</v>
      </c>
      <c r="X129" s="30">
        <f>VLOOKUP(D129,'standalone broadband'!A:I,7,FALSE)</f>
        <v>75</v>
      </c>
      <c r="Y129" s="30">
        <f>VLOOKUP(D129,'standalone broadband'!A:I,8,FALSE)</f>
        <v>835</v>
      </c>
      <c r="Z129" s="26">
        <f t="shared" si="43"/>
        <v>2999.1849999999995</v>
      </c>
      <c r="AA129" s="26">
        <f t="shared" si="44"/>
        <v>122.12400000000071</v>
      </c>
      <c r="AB129" s="26" t="str">
        <f t="shared" si="30"/>
        <v>Separate</v>
      </c>
      <c r="AD129" s="23" t="str">
        <f t="shared" si="31"/>
        <v>Mercury</v>
      </c>
      <c r="AE129" s="23" t="str">
        <f t="shared" si="32"/>
        <v>UFB</v>
      </c>
      <c r="AF129" s="24" t="str">
        <f t="shared" si="33"/>
        <v>Unlimited FibreClassic</v>
      </c>
      <c r="AG129" s="25">
        <f t="shared" si="34"/>
        <v>3121.3090000000002</v>
      </c>
      <c r="AH129" s="22" t="str">
        <f t="shared" si="35"/>
        <v>Frank Energy (Low)</v>
      </c>
      <c r="AI129" s="22" t="str">
        <f t="shared" si="36"/>
        <v>Skinny - Fibre Unlimited [UFB]</v>
      </c>
      <c r="AJ129" s="25">
        <f t="shared" si="37"/>
        <v>2999.1849999999995</v>
      </c>
      <c r="AK129" s="25">
        <f t="shared" si="38"/>
        <v>122.12400000000071</v>
      </c>
      <c r="AL129" s="22" t="str">
        <f t="shared" si="39"/>
        <v>Separate</v>
      </c>
    </row>
    <row r="130" spans="1:38">
      <c r="A130" s="19" t="s">
        <v>45</v>
      </c>
      <c r="B130" s="37" t="s">
        <v>37</v>
      </c>
      <c r="C130" t="s">
        <v>8</v>
      </c>
      <c r="D130" t="s">
        <v>10</v>
      </c>
      <c r="F130" t="str">
        <f t="shared" si="29"/>
        <v>Mercury-Max</v>
      </c>
      <c r="G130" s="1" t="str">
        <f>VLOOKUP(F130,'bundle broadband'!A:L,6,FALSE)</f>
        <v xml:space="preserve">Unlimited FibreMax </v>
      </c>
      <c r="H130" s="12">
        <f>VLOOKUP(F130,'bundle broadband'!A:L,7,FALSE)</f>
        <v>109</v>
      </c>
      <c r="I130" s="1">
        <f>VLOOKUP(F130,'bundle broadband'!A:L,8,FALSE)</f>
        <v>195</v>
      </c>
      <c r="J130" s="1">
        <f>VLOOKUP(F130,'bundle broadband'!A:L,9,FALSE)</f>
        <v>1503</v>
      </c>
      <c r="K130" s="11">
        <f>VLOOKUP(F130,'bundle broadband'!A:L,10,FALSE)</f>
        <v>6</v>
      </c>
      <c r="L130" s="11">
        <f>VLOOKUP(F130,'bundle broadband'!A:L,11,FALSE)</f>
        <v>50</v>
      </c>
      <c r="M130" s="11">
        <f>VLOOKUP(F130,'bundle broadband'!A:L,12,FALSE)</f>
        <v>704</v>
      </c>
      <c r="N130" s="38" t="str">
        <f t="shared" si="40"/>
        <v>Hamilton-Low-Mercury</v>
      </c>
      <c r="O130" s="2" t="str">
        <f>VLOOKUP(N130,'bundle power'!A:G,6,FALSE)</f>
        <v>Mercury Broadband Bundle (Low)</v>
      </c>
      <c r="P130" s="16">
        <f>VLOOKUP(N130,'bundle power'!A:G,7,FALSE)</f>
        <v>2412.3090000000002</v>
      </c>
      <c r="Q130" s="7">
        <f t="shared" si="41"/>
        <v>3211.3090000000002</v>
      </c>
      <c r="R130" s="33" t="str">
        <f t="shared" si="42"/>
        <v>Hamilton-Low</v>
      </c>
      <c r="S130" s="29" t="str">
        <f>VLOOKUP(R130,'standalone power'!A:C,2,FALSE)</f>
        <v>Frank Energy (Low)</v>
      </c>
      <c r="T130" s="31">
        <f>VLOOKUP(R130,'standalone power'!A:C,3,FALSE)</f>
        <v>2164.1849999999995</v>
      </c>
      <c r="U130" s="30" t="str">
        <f>VLOOKUP(D130,'standalone broadband'!A:I,2,FALSE)</f>
        <v>Skinny - Fibre Ultra Unlimited [MAX]</v>
      </c>
      <c r="V130" s="30">
        <f>VLOOKUP(D130,'standalone broadband'!A:I,3,FALSE)</f>
        <v>90</v>
      </c>
      <c r="W130" s="30">
        <f>VLOOKUP(D130,'standalone broadband'!A:I,4,FALSE)</f>
        <v>10</v>
      </c>
      <c r="X130" s="30">
        <f>VLOOKUP(D130,'standalone broadband'!A:I,7,FALSE)</f>
        <v>90</v>
      </c>
      <c r="Y130" s="30">
        <f>VLOOKUP(D130,'standalone broadband'!A:I,8,FALSE)</f>
        <v>1000</v>
      </c>
      <c r="Z130" s="26">
        <f t="shared" si="43"/>
        <v>3164.1849999999995</v>
      </c>
      <c r="AA130" s="26">
        <f t="shared" si="44"/>
        <v>47.124000000000706</v>
      </c>
      <c r="AB130" s="26" t="str">
        <f t="shared" si="30"/>
        <v>Separate</v>
      </c>
      <c r="AD130" s="23" t="str">
        <f t="shared" si="31"/>
        <v>Mercury</v>
      </c>
      <c r="AE130" s="23" t="str">
        <f t="shared" si="32"/>
        <v>Max</v>
      </c>
      <c r="AF130" s="24" t="str">
        <f t="shared" si="33"/>
        <v xml:space="preserve">Unlimited FibreMax </v>
      </c>
      <c r="AG130" s="25">
        <f t="shared" si="34"/>
        <v>3211.3090000000002</v>
      </c>
      <c r="AH130" s="22" t="str">
        <f t="shared" si="35"/>
        <v>Frank Energy (Low)</v>
      </c>
      <c r="AI130" s="22" t="str">
        <f t="shared" si="36"/>
        <v>Skinny - Fibre Ultra Unlimited [MAX]</v>
      </c>
      <c r="AJ130" s="25">
        <f t="shared" si="37"/>
        <v>3164.1849999999995</v>
      </c>
      <c r="AK130" s="25">
        <f t="shared" si="38"/>
        <v>47.124000000000706</v>
      </c>
      <c r="AL130" s="22" t="str">
        <f t="shared" si="39"/>
        <v>Separate</v>
      </c>
    </row>
    <row r="131" spans="1:38">
      <c r="A131" s="19" t="s">
        <v>45</v>
      </c>
      <c r="B131" s="37" t="s">
        <v>37</v>
      </c>
      <c r="C131" t="s">
        <v>8</v>
      </c>
      <c r="D131" t="s">
        <v>13</v>
      </c>
      <c r="F131" t="str">
        <f t="shared" si="29"/>
        <v>Mercury-4G</v>
      </c>
      <c r="G131" s="1" t="str">
        <f>VLOOKUP(F131,'bundle broadband'!A:L,6,FALSE)</f>
        <v>Wireless broadband 1000 GB</v>
      </c>
      <c r="H131" s="12">
        <f>VLOOKUP(F131,'bundle broadband'!A:L,7,FALSE)</f>
        <v>79</v>
      </c>
      <c r="I131" s="1">
        <f>VLOOKUP(F131,'bundle broadband'!A:L,8,FALSE)</f>
        <v>15</v>
      </c>
      <c r="J131" s="1">
        <f>VLOOKUP(F131,'bundle broadband'!A:L,9,FALSE)</f>
        <v>963</v>
      </c>
      <c r="K131" s="11">
        <f>VLOOKUP(F131,'bundle broadband'!A:L,10,FALSE)</f>
        <v>6</v>
      </c>
      <c r="L131" s="11">
        <f>VLOOKUP(F131,'bundle broadband'!A:L,11,FALSE)</f>
        <v>50</v>
      </c>
      <c r="M131" s="11">
        <f>VLOOKUP(F131,'bundle broadband'!A:L,12,FALSE)</f>
        <v>524</v>
      </c>
      <c r="N131" s="38" t="str">
        <f t="shared" si="40"/>
        <v>Hamilton-Low-Mercury</v>
      </c>
      <c r="O131" s="2" t="str">
        <f>VLOOKUP(N131,'bundle power'!A:G,6,FALSE)</f>
        <v>Mercury Broadband Bundle (Low)</v>
      </c>
      <c r="P131" s="16">
        <f>VLOOKUP(N131,'bundle power'!A:G,7,FALSE)</f>
        <v>2412.3090000000002</v>
      </c>
      <c r="Q131" s="7">
        <f t="shared" si="41"/>
        <v>2851.3090000000002</v>
      </c>
      <c r="R131" s="33" t="str">
        <f t="shared" si="42"/>
        <v>Hamilton-Low</v>
      </c>
      <c r="S131" s="29" t="str">
        <f>VLOOKUP(R131,'standalone power'!A:C,2,FALSE)</f>
        <v>Frank Energy (Low)</v>
      </c>
      <c r="T131" s="31">
        <f>VLOOKUP(R131,'standalone power'!A:C,3,FALSE)</f>
        <v>2164.1849999999995</v>
      </c>
      <c r="U131" s="30" t="str">
        <f>VLOOKUP(D131,'standalone broadband'!A:I,2,FALSE)</f>
        <v>Skinny - Wireless Unlimited</v>
      </c>
      <c r="V131" s="30">
        <f>VLOOKUP(D131,'standalone broadband'!A:I,3,FALSE)</f>
        <v>55</v>
      </c>
      <c r="W131" s="30">
        <f>VLOOKUP(D131,'standalone broadband'!A:I,4,FALSE)</f>
        <v>10</v>
      </c>
      <c r="X131" s="30">
        <f>VLOOKUP(D131,'standalone broadband'!A:I,7,FALSE)</f>
        <v>110</v>
      </c>
      <c r="Y131" s="30">
        <f>VLOOKUP(D131,'standalone broadband'!A:I,8,FALSE)</f>
        <v>560</v>
      </c>
      <c r="Z131" s="26">
        <f t="shared" si="43"/>
        <v>2724.1849999999995</v>
      </c>
      <c r="AA131" s="26">
        <f t="shared" si="44"/>
        <v>127.12400000000071</v>
      </c>
      <c r="AB131" s="26" t="str">
        <f t="shared" si="30"/>
        <v>Separate</v>
      </c>
      <c r="AD131" s="23" t="str">
        <f t="shared" si="31"/>
        <v>Mercury</v>
      </c>
      <c r="AE131" s="23" t="str">
        <f t="shared" si="32"/>
        <v>4G</v>
      </c>
      <c r="AF131" s="24" t="str">
        <f t="shared" si="33"/>
        <v>Wireless broadband 1000 GB</v>
      </c>
      <c r="AG131" s="25">
        <f t="shared" si="34"/>
        <v>2851.3090000000002</v>
      </c>
      <c r="AH131" s="22" t="str">
        <f t="shared" si="35"/>
        <v>Frank Energy (Low)</v>
      </c>
      <c r="AI131" s="22" t="str">
        <f t="shared" si="36"/>
        <v>Skinny - Wireless Unlimited</v>
      </c>
      <c r="AJ131" s="25">
        <f t="shared" si="37"/>
        <v>2724.1849999999995</v>
      </c>
      <c r="AK131" s="25">
        <f t="shared" si="38"/>
        <v>127.12400000000071</v>
      </c>
      <c r="AL131" s="22" t="str">
        <f t="shared" si="39"/>
        <v>Separate</v>
      </c>
    </row>
    <row r="132" spans="1:38">
      <c r="A132" s="19" t="s">
        <v>45</v>
      </c>
      <c r="B132" s="37" t="s">
        <v>37</v>
      </c>
      <c r="C132" t="s">
        <v>24</v>
      </c>
      <c r="D132" t="s">
        <v>25</v>
      </c>
      <c r="F132" t="str">
        <f t="shared" ref="F132:F143" si="45">CONCATENATE(C132,"-",D132,E132)</f>
        <v>Slingshot-ADSL</v>
      </c>
      <c r="G132" s="1" t="str">
        <f>VLOOKUP(F132,'bundle broadband'!A:L,6,FALSE)</f>
        <v>Standard Broadband Unlimited [ADSL]</v>
      </c>
      <c r="H132" s="12">
        <f>VLOOKUP(F132,'bundle broadband'!A:L,7,FALSE)</f>
        <v>74.95</v>
      </c>
      <c r="I132" s="1">
        <f>VLOOKUP(F132,'bundle broadband'!A:L,8,FALSE)</f>
        <v>75</v>
      </c>
      <c r="J132" s="1">
        <f>VLOOKUP(F132,'bundle broadband'!A:L,9,FALSE)</f>
        <v>974.40000000000009</v>
      </c>
      <c r="K132" s="11">
        <f>VLOOKUP(F132,'bundle broadband'!A:L,10,FALSE)</f>
        <v>0</v>
      </c>
      <c r="L132" s="11">
        <f>VLOOKUP(F132,'bundle broadband'!A:L,11,FALSE)</f>
        <v>490</v>
      </c>
      <c r="M132" s="11">
        <f>VLOOKUP(F132,'bundle broadband'!A:L,12,FALSE)</f>
        <v>490</v>
      </c>
      <c r="N132" s="38" t="str">
        <f t="shared" si="40"/>
        <v>Hamilton-Low-Slingshot</v>
      </c>
      <c r="O132" s="2" t="str">
        <f>VLOOKUP(N132,'bundle power'!A:G,6,FALSE)</f>
        <v>Slingshot (Low)</v>
      </c>
      <c r="P132" s="16">
        <f>VLOOKUP(N132,'bundle power'!A:G,7,FALSE)</f>
        <v>3126.1484999999998</v>
      </c>
      <c r="Q132" s="7">
        <f t="shared" si="41"/>
        <v>3610.5484999999999</v>
      </c>
      <c r="R132" s="33" t="str">
        <f t="shared" si="42"/>
        <v>Hamilton-Low</v>
      </c>
      <c r="S132" s="29" t="str">
        <f>VLOOKUP(R132,'standalone power'!A:C,2,FALSE)</f>
        <v>Frank Energy (Low)</v>
      </c>
      <c r="T132" s="31">
        <f>VLOOKUP(R132,'standalone power'!A:C,3,FALSE)</f>
        <v>2164.1849999999995</v>
      </c>
      <c r="U132" s="30" t="str">
        <f>VLOOKUP(D132,'standalone broadband'!A:I,2,FALSE)</f>
        <v>Skinny - ADSL Unlimited</v>
      </c>
      <c r="V132" s="30">
        <f>VLOOKUP(D132,'standalone broadband'!A:I,3,FALSE)</f>
        <v>75</v>
      </c>
      <c r="W132" s="30">
        <f>VLOOKUP(D132,'standalone broadband'!A:I,4,FALSE)</f>
        <v>10</v>
      </c>
      <c r="X132" s="30">
        <f>VLOOKUP(D132,'standalone broadband'!A:I,7,FALSE)</f>
        <v>75</v>
      </c>
      <c r="Y132" s="30">
        <f>VLOOKUP(D132,'standalone broadband'!A:I,8,FALSE)</f>
        <v>835</v>
      </c>
      <c r="Z132" s="26">
        <f t="shared" si="43"/>
        <v>2999.1849999999995</v>
      </c>
      <c r="AA132" s="26">
        <f t="shared" si="44"/>
        <v>611.36350000000039</v>
      </c>
      <c r="AB132" s="26" t="str">
        <f t="shared" ref="AB132:AB142" si="46">IF(AA132&gt;0, "Separate","Bundle")</f>
        <v>Separate</v>
      </c>
      <c r="AD132" s="23" t="str">
        <f t="shared" ref="AD132:AD142" si="47">C132</f>
        <v>Slingshot</v>
      </c>
      <c r="AE132" s="23" t="str">
        <f t="shared" ref="AE132:AE142" si="48">D132</f>
        <v>ADSL</v>
      </c>
      <c r="AF132" s="24" t="str">
        <f t="shared" ref="AF132:AF142" si="49">G132</f>
        <v>Standard Broadband Unlimited [ADSL]</v>
      </c>
      <c r="AG132" s="25">
        <f t="shared" ref="AG132:AG142" si="50">Q132</f>
        <v>3610.5484999999999</v>
      </c>
      <c r="AH132" s="22" t="str">
        <f t="shared" ref="AH132:AH142" si="51">S132</f>
        <v>Frank Energy (Low)</v>
      </c>
      <c r="AI132" s="22" t="str">
        <f t="shared" ref="AI132:AI142" si="52">U132</f>
        <v>Skinny - ADSL Unlimited</v>
      </c>
      <c r="AJ132" s="25">
        <f t="shared" ref="AJ132:AJ142" si="53">Z132</f>
        <v>2999.1849999999995</v>
      </c>
      <c r="AK132" s="25">
        <f t="shared" ref="AK132:AK142" si="54">AA132</f>
        <v>611.36350000000039</v>
      </c>
      <c r="AL132" s="22" t="str">
        <f t="shared" ref="AL132:AL142" si="55">AB132</f>
        <v>Separate</v>
      </c>
    </row>
    <row r="133" spans="1:38">
      <c r="A133" s="19" t="s">
        <v>45</v>
      </c>
      <c r="B133" s="37" t="s">
        <v>37</v>
      </c>
      <c r="C133" t="s">
        <v>24</v>
      </c>
      <c r="D133" t="s">
        <v>9</v>
      </c>
      <c r="F133" t="str">
        <f t="shared" si="45"/>
        <v>Slingshot-UFB</v>
      </c>
      <c r="G133" s="1" t="str">
        <f>VLOOKUP(F133,'bundle broadband'!A:L,6,FALSE)</f>
        <v>Fibre broadband Unlimited [UFB]</v>
      </c>
      <c r="H133" s="12">
        <f>VLOOKUP(F133,'bundle broadband'!A:L,7,FALSE)</f>
        <v>77</v>
      </c>
      <c r="I133" s="1">
        <f>VLOOKUP(F133,'bundle broadband'!A:L,8,FALSE)</f>
        <v>75</v>
      </c>
      <c r="J133" s="1">
        <f>VLOOKUP(F133,'bundle broadband'!A:L,9,FALSE)</f>
        <v>999</v>
      </c>
      <c r="K133" s="11">
        <f>VLOOKUP(F133,'bundle broadband'!A:L,10,FALSE)</f>
        <v>0</v>
      </c>
      <c r="L133" s="11">
        <f>VLOOKUP(F133,'bundle broadband'!A:L,11,FALSE)</f>
        <v>490</v>
      </c>
      <c r="M133" s="11">
        <f>VLOOKUP(F133,'bundle broadband'!A:L,12,FALSE)</f>
        <v>490</v>
      </c>
      <c r="N133" s="38" t="str">
        <f t="shared" si="40"/>
        <v>Hamilton-Low-Slingshot</v>
      </c>
      <c r="O133" s="2" t="str">
        <f>VLOOKUP(N133,'bundle power'!A:G,6,FALSE)</f>
        <v>Slingshot (Low)</v>
      </c>
      <c r="P133" s="16">
        <f>VLOOKUP(N133,'bundle power'!A:G,7,FALSE)</f>
        <v>3126.1484999999998</v>
      </c>
      <c r="Q133" s="7">
        <f t="shared" si="41"/>
        <v>3635.1484999999993</v>
      </c>
      <c r="R133" s="33" t="str">
        <f t="shared" si="42"/>
        <v>Hamilton-Low</v>
      </c>
      <c r="S133" s="29" t="str">
        <f>VLOOKUP(R133,'standalone power'!A:C,2,FALSE)</f>
        <v>Frank Energy (Low)</v>
      </c>
      <c r="T133" s="31">
        <f>VLOOKUP(R133,'standalone power'!A:C,3,FALSE)</f>
        <v>2164.1849999999995</v>
      </c>
      <c r="U133" s="30" t="str">
        <f>VLOOKUP(D133,'standalone broadband'!A:I,2,FALSE)</f>
        <v>Skinny - Fibre Unlimited [UFB]</v>
      </c>
      <c r="V133" s="30">
        <f>VLOOKUP(D133,'standalone broadband'!A:I,3,FALSE)</f>
        <v>75</v>
      </c>
      <c r="W133" s="30">
        <f>VLOOKUP(D133,'standalone broadband'!A:I,4,FALSE)</f>
        <v>10</v>
      </c>
      <c r="X133" s="30">
        <f>VLOOKUP(D133,'standalone broadband'!A:I,7,FALSE)</f>
        <v>75</v>
      </c>
      <c r="Y133" s="30">
        <f>VLOOKUP(D133,'standalone broadband'!A:I,8,FALSE)</f>
        <v>835</v>
      </c>
      <c r="Z133" s="26">
        <f t="shared" si="43"/>
        <v>2999.1849999999995</v>
      </c>
      <c r="AA133" s="26">
        <f t="shared" si="44"/>
        <v>635.96349999999984</v>
      </c>
      <c r="AB133" s="26" t="str">
        <f t="shared" si="46"/>
        <v>Separate</v>
      </c>
      <c r="AD133" s="23" t="str">
        <f t="shared" si="47"/>
        <v>Slingshot</v>
      </c>
      <c r="AE133" s="23" t="str">
        <f t="shared" si="48"/>
        <v>UFB</v>
      </c>
      <c r="AF133" s="24" t="str">
        <f t="shared" si="49"/>
        <v>Fibre broadband Unlimited [UFB]</v>
      </c>
      <c r="AG133" s="25">
        <f t="shared" si="50"/>
        <v>3635.1484999999993</v>
      </c>
      <c r="AH133" s="22" t="str">
        <f t="shared" si="51"/>
        <v>Frank Energy (Low)</v>
      </c>
      <c r="AI133" s="22" t="str">
        <f t="shared" si="52"/>
        <v>Skinny - Fibre Unlimited [UFB]</v>
      </c>
      <c r="AJ133" s="25">
        <f t="shared" si="53"/>
        <v>2999.1849999999995</v>
      </c>
      <c r="AK133" s="25">
        <f t="shared" si="54"/>
        <v>635.96349999999984</v>
      </c>
      <c r="AL133" s="22" t="str">
        <f t="shared" si="55"/>
        <v>Separate</v>
      </c>
    </row>
    <row r="134" spans="1:38">
      <c r="A134" s="19" t="s">
        <v>45</v>
      </c>
      <c r="B134" s="37" t="s">
        <v>37</v>
      </c>
      <c r="C134" t="s">
        <v>24</v>
      </c>
      <c r="D134" t="s">
        <v>10</v>
      </c>
      <c r="F134" t="str">
        <f t="shared" si="45"/>
        <v>Slingshot-Max</v>
      </c>
      <c r="G134" s="1" t="str">
        <f>VLOOKUP(F134,'bundle broadband'!A:L,6,FALSE)</f>
        <v>Fibre broadband Unlimited Gigantic [MAX]</v>
      </c>
      <c r="H134" s="12">
        <f>VLOOKUP(F134,'bundle broadband'!A:L,7,FALSE)</f>
        <v>89.95</v>
      </c>
      <c r="I134" s="1">
        <f>VLOOKUP(F134,'bundle broadband'!A:L,8,FALSE)</f>
        <v>75</v>
      </c>
      <c r="J134" s="1">
        <f>VLOOKUP(F134,'bundle broadband'!A:L,9,FALSE)</f>
        <v>1154.4000000000001</v>
      </c>
      <c r="K134" s="11">
        <f>VLOOKUP(F134,'bundle broadband'!A:L,10,FALSE)</f>
        <v>0</v>
      </c>
      <c r="L134" s="11">
        <f>VLOOKUP(F134,'bundle broadband'!A:L,11,FALSE)</f>
        <v>490</v>
      </c>
      <c r="M134" s="11">
        <f>VLOOKUP(F134,'bundle broadband'!A:L,12,FALSE)</f>
        <v>490</v>
      </c>
      <c r="N134" s="38" t="str">
        <f t="shared" si="40"/>
        <v>Hamilton-Low-Slingshot</v>
      </c>
      <c r="O134" s="2" t="str">
        <f>VLOOKUP(N134,'bundle power'!A:G,6,FALSE)</f>
        <v>Slingshot (Low)</v>
      </c>
      <c r="P134" s="16">
        <f>VLOOKUP(N134,'bundle power'!A:G,7,FALSE)</f>
        <v>3126.1484999999998</v>
      </c>
      <c r="Q134" s="7">
        <f t="shared" si="41"/>
        <v>3790.5484999999999</v>
      </c>
      <c r="R134" s="33" t="str">
        <f t="shared" si="42"/>
        <v>Hamilton-Low</v>
      </c>
      <c r="S134" s="29" t="str">
        <f>VLOOKUP(R134,'standalone power'!A:C,2,FALSE)</f>
        <v>Frank Energy (Low)</v>
      </c>
      <c r="T134" s="31">
        <f>VLOOKUP(R134,'standalone power'!A:C,3,FALSE)</f>
        <v>2164.1849999999995</v>
      </c>
      <c r="U134" s="30" t="str">
        <f>VLOOKUP(D134,'standalone broadband'!A:I,2,FALSE)</f>
        <v>Skinny - Fibre Ultra Unlimited [MAX]</v>
      </c>
      <c r="V134" s="30">
        <f>VLOOKUP(D134,'standalone broadband'!A:I,3,FALSE)</f>
        <v>90</v>
      </c>
      <c r="W134" s="30">
        <f>VLOOKUP(D134,'standalone broadband'!A:I,4,FALSE)</f>
        <v>10</v>
      </c>
      <c r="X134" s="30">
        <f>VLOOKUP(D134,'standalone broadband'!A:I,7,FALSE)</f>
        <v>90</v>
      </c>
      <c r="Y134" s="30">
        <f>VLOOKUP(D134,'standalone broadband'!A:I,8,FALSE)</f>
        <v>1000</v>
      </c>
      <c r="Z134" s="26">
        <f t="shared" si="43"/>
        <v>3164.1849999999995</v>
      </c>
      <c r="AA134" s="26">
        <f t="shared" si="44"/>
        <v>626.36350000000039</v>
      </c>
      <c r="AB134" s="26" t="str">
        <f t="shared" si="46"/>
        <v>Separate</v>
      </c>
      <c r="AD134" s="23" t="str">
        <f t="shared" si="47"/>
        <v>Slingshot</v>
      </c>
      <c r="AE134" s="23" t="str">
        <f t="shared" si="48"/>
        <v>Max</v>
      </c>
      <c r="AF134" s="24" t="str">
        <f t="shared" si="49"/>
        <v>Fibre broadband Unlimited Gigantic [MAX]</v>
      </c>
      <c r="AG134" s="25">
        <f t="shared" si="50"/>
        <v>3790.5484999999999</v>
      </c>
      <c r="AH134" s="22" t="str">
        <f t="shared" si="51"/>
        <v>Frank Energy (Low)</v>
      </c>
      <c r="AI134" s="22" t="str">
        <f t="shared" si="52"/>
        <v>Skinny - Fibre Ultra Unlimited [MAX]</v>
      </c>
      <c r="AJ134" s="25">
        <f t="shared" si="53"/>
        <v>3164.1849999999995</v>
      </c>
      <c r="AK134" s="25">
        <f t="shared" si="54"/>
        <v>626.36350000000039</v>
      </c>
      <c r="AL134" s="22" t="str">
        <f t="shared" si="55"/>
        <v>Separate</v>
      </c>
    </row>
    <row r="135" spans="1:38">
      <c r="A135" s="19" t="s">
        <v>45</v>
      </c>
      <c r="B135" s="37" t="s">
        <v>37</v>
      </c>
      <c r="C135" t="s">
        <v>32</v>
      </c>
      <c r="D135" t="s">
        <v>13</v>
      </c>
      <c r="F135" t="str">
        <f t="shared" si="45"/>
        <v>Contact-4G</v>
      </c>
      <c r="G135" s="1" t="str">
        <f>VLOOKUP(F135,'bundle broadband'!A:L,6,FALSE)</f>
        <v xml:space="preserve">4G 300GB </v>
      </c>
      <c r="H135" s="12">
        <f>VLOOKUP(F135,'bundle broadband'!A:L,7,FALSE)</f>
        <v>55</v>
      </c>
      <c r="I135" s="1">
        <f>VLOOKUP(F135,'bundle broadband'!A:L,8,FALSE)</f>
        <v>15</v>
      </c>
      <c r="J135" s="1">
        <f>VLOOKUP(F135,'bundle broadband'!A:L,9,FALSE)</f>
        <v>675</v>
      </c>
      <c r="K135" s="11">
        <f>VLOOKUP(F135,'bundle broadband'!A:L,10,FALSE)</f>
        <v>0</v>
      </c>
      <c r="L135" s="11">
        <f>VLOOKUP(F135,'bundle broadband'!A:L,11,FALSE)</f>
        <v>0</v>
      </c>
      <c r="M135" s="11">
        <f>VLOOKUP(F135,'bundle broadband'!A:L,12,FALSE)</f>
        <v>0</v>
      </c>
      <c r="N135" s="38" t="str">
        <f t="shared" si="40"/>
        <v>Hamilton-Low-Contact</v>
      </c>
      <c r="O135" s="2" t="str">
        <f>VLOOKUP(N135,'bundle power'!A:G,6,FALSE)</f>
        <v>Contact Broadband Bundle (Low)</v>
      </c>
      <c r="P135" s="16">
        <f>VLOOKUP(N135,'bundle power'!A:G,7,FALSE)</f>
        <v>2213.9340000000002</v>
      </c>
      <c r="Q135" s="7">
        <f t="shared" si="41"/>
        <v>2888.9340000000002</v>
      </c>
      <c r="R135" s="33" t="str">
        <f t="shared" si="42"/>
        <v>Hamilton-Low</v>
      </c>
      <c r="S135" s="29" t="str">
        <f>VLOOKUP(R135,'standalone power'!A:C,2,FALSE)</f>
        <v>Frank Energy (Low)</v>
      </c>
      <c r="T135" s="31">
        <f>VLOOKUP(R135,'standalone power'!A:C,3,FALSE)</f>
        <v>2164.1849999999995</v>
      </c>
      <c r="U135" s="30" t="str">
        <f>VLOOKUP(D135,'standalone broadband'!A:I,2,FALSE)</f>
        <v>Skinny - Wireless Unlimited</v>
      </c>
      <c r="V135" s="30">
        <f>VLOOKUP(D135,'standalone broadband'!A:I,3,FALSE)</f>
        <v>55</v>
      </c>
      <c r="W135" s="30">
        <f>VLOOKUP(D135,'standalone broadband'!A:I,4,FALSE)</f>
        <v>10</v>
      </c>
      <c r="X135" s="30">
        <f>VLOOKUP(D135,'standalone broadband'!A:I,7,FALSE)</f>
        <v>110</v>
      </c>
      <c r="Y135" s="30">
        <f>VLOOKUP(D135,'standalone broadband'!A:I,8,FALSE)</f>
        <v>560</v>
      </c>
      <c r="Z135" s="26">
        <f t="shared" si="43"/>
        <v>2724.1849999999995</v>
      </c>
      <c r="AA135" s="26">
        <f t="shared" si="44"/>
        <v>164.74900000000071</v>
      </c>
      <c r="AB135" s="26" t="str">
        <f t="shared" si="46"/>
        <v>Separate</v>
      </c>
      <c r="AD135" s="23" t="str">
        <f t="shared" si="47"/>
        <v>Contact</v>
      </c>
      <c r="AE135" s="23" t="str">
        <f t="shared" si="48"/>
        <v>4G</v>
      </c>
      <c r="AF135" s="24" t="str">
        <f t="shared" si="49"/>
        <v xml:space="preserve">4G 300GB </v>
      </c>
      <c r="AG135" s="25">
        <f t="shared" si="50"/>
        <v>2888.9340000000002</v>
      </c>
      <c r="AH135" s="22" t="str">
        <f t="shared" si="51"/>
        <v>Frank Energy (Low)</v>
      </c>
      <c r="AI135" s="22" t="str">
        <f t="shared" si="52"/>
        <v>Skinny - Wireless Unlimited</v>
      </c>
      <c r="AJ135" s="25">
        <f t="shared" si="53"/>
        <v>2724.1849999999995</v>
      </c>
      <c r="AK135" s="25">
        <f t="shared" si="54"/>
        <v>164.74900000000071</v>
      </c>
      <c r="AL135" s="22" t="str">
        <f t="shared" si="55"/>
        <v>Separate</v>
      </c>
    </row>
    <row r="136" spans="1:38">
      <c r="A136" s="19" t="s">
        <v>45</v>
      </c>
      <c r="B136" s="37" t="s">
        <v>37</v>
      </c>
      <c r="C136" t="s">
        <v>32</v>
      </c>
      <c r="D136" t="s">
        <v>9</v>
      </c>
      <c r="F136" t="str">
        <f t="shared" si="45"/>
        <v>Contact-UFB</v>
      </c>
      <c r="G136" s="1" t="str">
        <f>VLOOKUP(F136,'bundle broadband'!A:L,6,FALSE)</f>
        <v xml:space="preserve">Fast Fibre </v>
      </c>
      <c r="H136" s="12">
        <f>VLOOKUP(F136,'bundle broadband'!A:L,7,FALSE)</f>
        <v>70</v>
      </c>
      <c r="I136" s="1">
        <f>VLOOKUP(F136,'bundle broadband'!A:L,8,FALSE)</f>
        <v>15</v>
      </c>
      <c r="J136" s="1">
        <f>VLOOKUP(F136,'bundle broadband'!A:L,9,FALSE)</f>
        <v>855</v>
      </c>
      <c r="K136" s="11">
        <f>VLOOKUP(F136,'bundle broadband'!A:L,10,FALSE)</f>
        <v>0</v>
      </c>
      <c r="L136" s="11">
        <f>VLOOKUP(F136,'bundle broadband'!A:L,11,FALSE)</f>
        <v>0</v>
      </c>
      <c r="M136" s="11">
        <f>VLOOKUP(F136,'bundle broadband'!A:L,12,FALSE)</f>
        <v>0</v>
      </c>
      <c r="N136" s="38" t="str">
        <f t="shared" si="40"/>
        <v>Hamilton-Low-Contact</v>
      </c>
      <c r="O136" s="2" t="str">
        <f>VLOOKUP(N136,'bundle power'!A:G,6,FALSE)</f>
        <v>Contact Broadband Bundle (Low)</v>
      </c>
      <c r="P136" s="16">
        <f>VLOOKUP(N136,'bundle power'!A:G,7,FALSE)</f>
        <v>2213.9340000000002</v>
      </c>
      <c r="Q136" s="7">
        <f t="shared" si="41"/>
        <v>3068.9340000000002</v>
      </c>
      <c r="R136" s="33" t="str">
        <f t="shared" si="42"/>
        <v>Hamilton-Low</v>
      </c>
      <c r="S136" s="29" t="str">
        <f>VLOOKUP(R136,'standalone power'!A:C,2,FALSE)</f>
        <v>Frank Energy (Low)</v>
      </c>
      <c r="T136" s="31">
        <f>VLOOKUP(R136,'standalone power'!A:C,3,FALSE)</f>
        <v>2164.1849999999995</v>
      </c>
      <c r="U136" s="30" t="str">
        <f>VLOOKUP(D136,'standalone broadband'!A:I,2,FALSE)</f>
        <v>Skinny - Fibre Unlimited [UFB]</v>
      </c>
      <c r="V136" s="30">
        <f>VLOOKUP(D136,'standalone broadband'!A:I,3,FALSE)</f>
        <v>75</v>
      </c>
      <c r="W136" s="30">
        <f>VLOOKUP(D136,'standalone broadband'!A:I,4,FALSE)</f>
        <v>10</v>
      </c>
      <c r="X136" s="30">
        <f>VLOOKUP(D136,'standalone broadband'!A:I,7,FALSE)</f>
        <v>75</v>
      </c>
      <c r="Y136" s="30">
        <f>VLOOKUP(D136,'standalone broadband'!A:I,8,FALSE)</f>
        <v>835</v>
      </c>
      <c r="Z136" s="26">
        <f t="shared" si="43"/>
        <v>2999.1849999999995</v>
      </c>
      <c r="AA136" s="26">
        <f t="shared" si="44"/>
        <v>69.749000000000706</v>
      </c>
      <c r="AB136" s="26" t="str">
        <f t="shared" si="46"/>
        <v>Separate</v>
      </c>
      <c r="AD136" s="23" t="str">
        <f t="shared" si="47"/>
        <v>Contact</v>
      </c>
      <c r="AE136" s="23" t="str">
        <f t="shared" si="48"/>
        <v>UFB</v>
      </c>
      <c r="AF136" s="24" t="str">
        <f t="shared" si="49"/>
        <v xml:space="preserve">Fast Fibre </v>
      </c>
      <c r="AG136" s="25">
        <f t="shared" si="50"/>
        <v>3068.9340000000002</v>
      </c>
      <c r="AH136" s="22" t="str">
        <f t="shared" si="51"/>
        <v>Frank Energy (Low)</v>
      </c>
      <c r="AI136" s="22" t="str">
        <f t="shared" si="52"/>
        <v>Skinny - Fibre Unlimited [UFB]</v>
      </c>
      <c r="AJ136" s="25">
        <f t="shared" si="53"/>
        <v>2999.1849999999995</v>
      </c>
      <c r="AK136" s="25">
        <f t="shared" si="54"/>
        <v>69.749000000000706</v>
      </c>
      <c r="AL136" s="22" t="str">
        <f t="shared" si="55"/>
        <v>Separate</v>
      </c>
    </row>
    <row r="137" spans="1:38">
      <c r="A137" s="19" t="s">
        <v>45</v>
      </c>
      <c r="B137" s="37" t="s">
        <v>37</v>
      </c>
      <c r="C137" t="s">
        <v>57</v>
      </c>
      <c r="D137" t="s">
        <v>9</v>
      </c>
      <c r="E137" s="34" t="s">
        <v>87</v>
      </c>
      <c r="F137" t="str">
        <f t="shared" si="45"/>
        <v>Electric Kiwi-UFB-Kiwi</v>
      </c>
      <c r="G137" s="1" t="str">
        <f>VLOOKUP(F137,'bundle broadband'!A:L,6,FALSE)</f>
        <v xml:space="preserve">Sweet Fibre </v>
      </c>
      <c r="H137" s="12">
        <f>VLOOKUP(F137,'bundle broadband'!A:L,7,FALSE)</f>
        <v>79.5</v>
      </c>
      <c r="I137" s="1">
        <f>VLOOKUP(F137,'bundle broadband'!A:L,8,FALSE)</f>
        <v>0</v>
      </c>
      <c r="J137" s="1">
        <f>VLOOKUP(F137,'bundle broadband'!A:L,9,FALSE)</f>
        <v>954</v>
      </c>
      <c r="K137" s="11">
        <f>VLOOKUP(F137,'bundle broadband'!A:L,10,FALSE)</f>
        <v>1</v>
      </c>
      <c r="L137" s="11">
        <f>VLOOKUP(F137,'bundle broadband'!A:L,11,FALSE)</f>
        <v>0</v>
      </c>
      <c r="M137" s="11">
        <f>VLOOKUP(F137,'bundle broadband'!A:L,12,FALSE)</f>
        <v>79.5</v>
      </c>
      <c r="N137" s="38" t="str">
        <f t="shared" si="40"/>
        <v>Hamilton-Low-Electric Kiwi-Kiwi</v>
      </c>
      <c r="O137" s="2" t="str">
        <f>VLOOKUP(N137,'bundle power'!A:G,6,FALSE)</f>
        <v>Electric Kiwi - Kiwi (Low)</v>
      </c>
      <c r="P137" s="16">
        <f>VLOOKUP(N137,'bundle power'!A:G,7,FALSE)</f>
        <v>2942.85</v>
      </c>
      <c r="Q137" s="7">
        <f t="shared" si="41"/>
        <v>3817.35</v>
      </c>
      <c r="R137" s="33" t="str">
        <f t="shared" si="42"/>
        <v>Hamilton-Low</v>
      </c>
      <c r="S137" s="29" t="str">
        <f>VLOOKUP(R137,'standalone power'!A:C,2,FALSE)</f>
        <v>Frank Energy (Low)</v>
      </c>
      <c r="T137" s="31">
        <f>VLOOKUP(R137,'standalone power'!A:C,3,FALSE)</f>
        <v>2164.1849999999995</v>
      </c>
      <c r="U137" s="30" t="str">
        <f>VLOOKUP(D137,'standalone broadband'!A:I,2,FALSE)</f>
        <v>Skinny - Fibre Unlimited [UFB]</v>
      </c>
      <c r="V137" s="30">
        <f>VLOOKUP(D137,'standalone broadband'!A:I,3,FALSE)</f>
        <v>75</v>
      </c>
      <c r="W137" s="30">
        <f>VLOOKUP(D137,'standalone broadband'!A:I,4,FALSE)</f>
        <v>10</v>
      </c>
      <c r="X137" s="30">
        <f>VLOOKUP(D137,'standalone broadband'!A:I,7,FALSE)</f>
        <v>75</v>
      </c>
      <c r="Y137" s="30">
        <f>VLOOKUP(D137,'standalone broadband'!A:I,8,FALSE)</f>
        <v>835</v>
      </c>
      <c r="Z137" s="26">
        <f t="shared" si="43"/>
        <v>2999.1849999999995</v>
      </c>
      <c r="AA137" s="26">
        <f t="shared" si="44"/>
        <v>818.16500000000042</v>
      </c>
      <c r="AB137" s="26" t="str">
        <f t="shared" si="46"/>
        <v>Separate</v>
      </c>
      <c r="AD137" s="23" t="str">
        <f t="shared" si="47"/>
        <v>Electric Kiwi</v>
      </c>
      <c r="AE137" s="23" t="str">
        <f t="shared" si="48"/>
        <v>UFB</v>
      </c>
      <c r="AF137" s="24" t="str">
        <f t="shared" si="49"/>
        <v xml:space="preserve">Sweet Fibre </v>
      </c>
      <c r="AG137" s="25">
        <f t="shared" si="50"/>
        <v>3817.35</v>
      </c>
      <c r="AH137" s="22" t="str">
        <f t="shared" si="51"/>
        <v>Frank Energy (Low)</v>
      </c>
      <c r="AI137" s="22" t="str">
        <f t="shared" si="52"/>
        <v>Skinny - Fibre Unlimited [UFB]</v>
      </c>
      <c r="AJ137" s="25">
        <f t="shared" si="53"/>
        <v>2999.1849999999995</v>
      </c>
      <c r="AK137" s="25">
        <f t="shared" si="54"/>
        <v>818.16500000000042</v>
      </c>
      <c r="AL137" s="22" t="str">
        <f t="shared" si="55"/>
        <v>Separate</v>
      </c>
    </row>
    <row r="138" spans="1:38">
      <c r="A138" s="19" t="s">
        <v>45</v>
      </c>
      <c r="B138" s="37" t="s">
        <v>37</v>
      </c>
      <c r="C138" t="s">
        <v>57</v>
      </c>
      <c r="D138" t="s">
        <v>9</v>
      </c>
      <c r="E138" s="34" t="s">
        <v>88</v>
      </c>
      <c r="F138" t="str">
        <f t="shared" si="45"/>
        <v>Electric Kiwi-UFB-MoveMaster</v>
      </c>
      <c r="G138" s="1" t="str">
        <f>VLOOKUP(F138,'bundle broadband'!A:L,6,FALSE)</f>
        <v xml:space="preserve">Sweet Fibre </v>
      </c>
      <c r="H138" s="12">
        <f>VLOOKUP(F138,'bundle broadband'!A:L,7,FALSE)</f>
        <v>79.5</v>
      </c>
      <c r="I138" s="1">
        <f>VLOOKUP(F138,'bundle broadband'!A:L,8,FALSE)</f>
        <v>0</v>
      </c>
      <c r="J138" s="1">
        <f>VLOOKUP(F138,'bundle broadband'!A:L,9,FALSE)</f>
        <v>954</v>
      </c>
      <c r="K138" s="11">
        <f>VLOOKUP(F138,'bundle broadband'!A:L,10,FALSE)</f>
        <v>1</v>
      </c>
      <c r="L138" s="11">
        <f>VLOOKUP(F138,'bundle broadband'!A:L,11,FALSE)</f>
        <v>0</v>
      </c>
      <c r="M138" s="11">
        <f>VLOOKUP(F138,'bundle broadband'!A:L,12,FALSE)</f>
        <v>79.5</v>
      </c>
      <c r="N138" s="38" t="str">
        <f t="shared" si="40"/>
        <v>Hamilton-Low-Electric Kiwi-MoveMaster</v>
      </c>
      <c r="O138" s="2" t="str">
        <f>VLOOKUP(N138,'bundle power'!A:G,6,FALSE)</f>
        <v>Electric Kiwi - MoveMaster (Low)</v>
      </c>
      <c r="P138" s="16">
        <f>VLOOKUP(N138,'bundle power'!A:G,7,FALSE)</f>
        <v>2565.4614000000001</v>
      </c>
      <c r="Q138" s="7">
        <f t="shared" si="41"/>
        <v>3439.9614000000001</v>
      </c>
      <c r="R138" s="33" t="str">
        <f t="shared" si="42"/>
        <v>Hamilton-Low</v>
      </c>
      <c r="S138" s="29" t="str">
        <f>VLOOKUP(R138,'standalone power'!A:C,2,FALSE)</f>
        <v>Frank Energy (Low)</v>
      </c>
      <c r="T138" s="31">
        <f>VLOOKUP(R138,'standalone power'!A:C,3,FALSE)</f>
        <v>2164.1849999999995</v>
      </c>
      <c r="U138" s="30" t="str">
        <f>VLOOKUP(D138,'standalone broadband'!A:I,2,FALSE)</f>
        <v>Skinny - Fibre Unlimited [UFB]</v>
      </c>
      <c r="V138" s="30">
        <f>VLOOKUP(D138,'standalone broadband'!A:I,3,FALSE)</f>
        <v>75</v>
      </c>
      <c r="W138" s="30">
        <f>VLOOKUP(D138,'standalone broadband'!A:I,4,FALSE)</f>
        <v>10</v>
      </c>
      <c r="X138" s="30">
        <f>VLOOKUP(D138,'standalone broadband'!A:I,7,FALSE)</f>
        <v>75</v>
      </c>
      <c r="Y138" s="30">
        <f>VLOOKUP(D138,'standalone broadband'!A:I,8,FALSE)</f>
        <v>835</v>
      </c>
      <c r="Z138" s="26">
        <f t="shared" si="43"/>
        <v>2999.1849999999995</v>
      </c>
      <c r="AA138" s="26">
        <f t="shared" si="44"/>
        <v>440.77640000000065</v>
      </c>
      <c r="AB138" s="26" t="str">
        <f t="shared" si="46"/>
        <v>Separate</v>
      </c>
      <c r="AD138" s="23" t="str">
        <f t="shared" si="47"/>
        <v>Electric Kiwi</v>
      </c>
      <c r="AE138" s="23" t="str">
        <f t="shared" si="48"/>
        <v>UFB</v>
      </c>
      <c r="AF138" s="24" t="str">
        <f t="shared" si="49"/>
        <v xml:space="preserve">Sweet Fibre </v>
      </c>
      <c r="AG138" s="25">
        <f t="shared" si="50"/>
        <v>3439.9614000000001</v>
      </c>
      <c r="AH138" s="22" t="str">
        <f t="shared" si="51"/>
        <v>Frank Energy (Low)</v>
      </c>
      <c r="AI138" s="22" t="str">
        <f t="shared" si="52"/>
        <v>Skinny - Fibre Unlimited [UFB]</v>
      </c>
      <c r="AJ138" s="25">
        <f t="shared" si="53"/>
        <v>2999.1849999999995</v>
      </c>
      <c r="AK138" s="25">
        <f t="shared" si="54"/>
        <v>440.77640000000065</v>
      </c>
      <c r="AL138" s="22" t="str">
        <f t="shared" si="55"/>
        <v>Separate</v>
      </c>
    </row>
    <row r="139" spans="1:38">
      <c r="A139" s="19" t="s">
        <v>45</v>
      </c>
      <c r="B139" s="37" t="s">
        <v>37</v>
      </c>
      <c r="C139" t="s">
        <v>57</v>
      </c>
      <c r="D139" t="s">
        <v>9</v>
      </c>
      <c r="E139" s="34" t="s">
        <v>84</v>
      </c>
      <c r="F139" t="str">
        <f t="shared" si="45"/>
        <v>Electric Kiwi-UFB-Prepaid</v>
      </c>
      <c r="G139" s="1" t="str">
        <f>VLOOKUP(F139,'bundle broadband'!A:L,6,FALSE)</f>
        <v xml:space="preserve">Sweet Fibre </v>
      </c>
      <c r="H139" s="12">
        <f>VLOOKUP(F139,'bundle broadband'!A:L,7,FALSE)</f>
        <v>79.5</v>
      </c>
      <c r="I139" s="1">
        <f>VLOOKUP(F139,'bundle broadband'!A:L,8,FALSE)</f>
        <v>0</v>
      </c>
      <c r="J139" s="1">
        <f>VLOOKUP(F139,'bundle broadband'!A:L,9,FALSE)</f>
        <v>954</v>
      </c>
      <c r="K139" s="11">
        <f>VLOOKUP(F139,'bundle broadband'!A:L,10,FALSE)</f>
        <v>0</v>
      </c>
      <c r="L139" s="11">
        <f>VLOOKUP(F139,'bundle broadband'!A:L,11,FALSE)</f>
        <v>0</v>
      </c>
      <c r="M139" s="11">
        <f>VLOOKUP(F139,'bundle broadband'!A:L,12,FALSE)</f>
        <v>0</v>
      </c>
      <c r="N139" s="38" t="str">
        <f t="shared" si="40"/>
        <v>Hamilton-Low-Electric Kiwi-Prepaid</v>
      </c>
      <c r="O139" s="2" t="str">
        <f>VLOOKUP(N139,'bundle power'!A:G,6,FALSE)</f>
        <v>Electric Kiwi - Prepay 300 (Low)</v>
      </c>
      <c r="P139" s="16">
        <f>VLOOKUP(N139,'bundle power'!A:G,7,FALSE)</f>
        <v>2098.0830000000001</v>
      </c>
      <c r="Q139" s="7">
        <f t="shared" si="41"/>
        <v>3052.0830000000001</v>
      </c>
      <c r="R139" s="33" t="str">
        <f t="shared" si="42"/>
        <v>Hamilton-Low</v>
      </c>
      <c r="S139" s="29" t="str">
        <f>VLOOKUP(R139,'standalone power'!A:C,2,FALSE)</f>
        <v>Frank Energy (Low)</v>
      </c>
      <c r="T139" s="31">
        <f>VLOOKUP(R139,'standalone power'!A:C,3,FALSE)</f>
        <v>2164.1849999999995</v>
      </c>
      <c r="U139" s="30" t="str">
        <f>VLOOKUP(D139,'standalone broadband'!A:I,2,FALSE)</f>
        <v>Skinny - Fibre Unlimited [UFB]</v>
      </c>
      <c r="V139" s="30">
        <f>VLOOKUP(D139,'standalone broadband'!A:I,3,FALSE)</f>
        <v>75</v>
      </c>
      <c r="W139" s="30">
        <f>VLOOKUP(D139,'standalone broadband'!A:I,4,FALSE)</f>
        <v>10</v>
      </c>
      <c r="X139" s="30">
        <f>VLOOKUP(D139,'standalone broadband'!A:I,7,FALSE)</f>
        <v>75</v>
      </c>
      <c r="Y139" s="30">
        <f>VLOOKUP(D139,'standalone broadband'!A:I,8,FALSE)</f>
        <v>835</v>
      </c>
      <c r="Z139" s="26">
        <f t="shared" si="43"/>
        <v>2999.1849999999995</v>
      </c>
      <c r="AA139" s="26">
        <f t="shared" si="44"/>
        <v>52.898000000000593</v>
      </c>
      <c r="AB139" s="26" t="str">
        <f t="shared" si="46"/>
        <v>Separate</v>
      </c>
      <c r="AD139" s="23" t="str">
        <f t="shared" si="47"/>
        <v>Electric Kiwi</v>
      </c>
      <c r="AE139" s="23" t="str">
        <f t="shared" si="48"/>
        <v>UFB</v>
      </c>
      <c r="AF139" s="24" t="str">
        <f t="shared" si="49"/>
        <v xml:space="preserve">Sweet Fibre </v>
      </c>
      <c r="AG139" s="25">
        <f t="shared" si="50"/>
        <v>3052.0830000000001</v>
      </c>
      <c r="AH139" s="22" t="str">
        <f t="shared" si="51"/>
        <v>Frank Energy (Low)</v>
      </c>
      <c r="AI139" s="22" t="str">
        <f t="shared" si="52"/>
        <v>Skinny - Fibre Unlimited [UFB]</v>
      </c>
      <c r="AJ139" s="25">
        <f t="shared" si="53"/>
        <v>2999.1849999999995</v>
      </c>
      <c r="AK139" s="25">
        <f t="shared" si="54"/>
        <v>52.898000000000593</v>
      </c>
      <c r="AL139" s="22" t="str">
        <f t="shared" si="55"/>
        <v>Separate</v>
      </c>
    </row>
    <row r="140" spans="1:38">
      <c r="A140" s="19" t="s">
        <v>45</v>
      </c>
      <c r="B140" s="37" t="s">
        <v>37</v>
      </c>
      <c r="C140" t="s">
        <v>57</v>
      </c>
      <c r="D140" t="s">
        <v>69</v>
      </c>
      <c r="E140" s="34" t="s">
        <v>87</v>
      </c>
      <c r="F140" t="str">
        <f t="shared" si="45"/>
        <v>Electric Kiwi-MAX-Kiwi</v>
      </c>
      <c r="G140" s="1" t="str">
        <f>VLOOKUP(F140,'bundle broadband'!A:L,6,FALSE)</f>
        <v>Sweet As Fibre</v>
      </c>
      <c r="H140" s="12">
        <f>VLOOKUP(F140,'bundle broadband'!A:L,7,FALSE)</f>
        <v>88.5</v>
      </c>
      <c r="I140" s="1">
        <f>VLOOKUP(F140,'bundle broadband'!A:L,8,FALSE)</f>
        <v>0</v>
      </c>
      <c r="J140" s="1">
        <f>VLOOKUP(F140,'bundle broadband'!A:L,9,FALSE)</f>
        <v>1062</v>
      </c>
      <c r="K140" s="11">
        <f>VLOOKUP(F140,'bundle broadband'!A:L,10,FALSE)</f>
        <v>1</v>
      </c>
      <c r="L140" s="11">
        <f>VLOOKUP(F140,'bundle broadband'!A:L,11,FALSE)</f>
        <v>0</v>
      </c>
      <c r="M140" s="11">
        <f>VLOOKUP(F140,'bundle broadband'!A:L,12,FALSE)</f>
        <v>88.5</v>
      </c>
      <c r="N140" s="38" t="str">
        <f t="shared" si="40"/>
        <v>Hamilton-Low-Electric Kiwi-Kiwi</v>
      </c>
      <c r="O140" s="2" t="str">
        <f>VLOOKUP(N140,'bundle power'!A:G,6,FALSE)</f>
        <v>Electric Kiwi - Kiwi (Low)</v>
      </c>
      <c r="P140" s="16">
        <f>VLOOKUP(N140,'bundle power'!A:G,7,FALSE)</f>
        <v>2942.85</v>
      </c>
      <c r="Q140" s="7">
        <f t="shared" si="41"/>
        <v>3916.35</v>
      </c>
      <c r="R140" s="33" t="str">
        <f t="shared" si="42"/>
        <v>Hamilton-Low</v>
      </c>
      <c r="S140" s="29" t="str">
        <f>VLOOKUP(R140,'standalone power'!A:C,2,FALSE)</f>
        <v>Frank Energy (Low)</v>
      </c>
      <c r="T140" s="31">
        <f>VLOOKUP(R140,'standalone power'!A:C,3,FALSE)</f>
        <v>2164.1849999999995</v>
      </c>
      <c r="U140" s="30" t="str">
        <f>VLOOKUP(D140,'standalone broadband'!A:I,2,FALSE)</f>
        <v>Skinny - Fibre Ultra Unlimited [MAX]</v>
      </c>
      <c r="V140" s="30">
        <f>VLOOKUP(D140,'standalone broadband'!A:I,3,FALSE)</f>
        <v>90</v>
      </c>
      <c r="W140" s="30">
        <f>VLOOKUP(D140,'standalone broadband'!A:I,4,FALSE)</f>
        <v>10</v>
      </c>
      <c r="X140" s="30">
        <f>VLOOKUP(D140,'standalone broadband'!A:I,7,FALSE)</f>
        <v>90</v>
      </c>
      <c r="Y140" s="30">
        <f>VLOOKUP(D140,'standalone broadband'!A:I,8,FALSE)</f>
        <v>1000</v>
      </c>
      <c r="Z140" s="26">
        <f t="shared" si="43"/>
        <v>3164.1849999999995</v>
      </c>
      <c r="AA140" s="26">
        <f t="shared" si="44"/>
        <v>752.16500000000042</v>
      </c>
      <c r="AB140" s="26" t="str">
        <f t="shared" si="46"/>
        <v>Separate</v>
      </c>
      <c r="AD140" s="23" t="str">
        <f t="shared" si="47"/>
        <v>Electric Kiwi</v>
      </c>
      <c r="AE140" s="23" t="str">
        <f t="shared" si="48"/>
        <v>MAX</v>
      </c>
      <c r="AF140" s="24" t="str">
        <f t="shared" si="49"/>
        <v>Sweet As Fibre</v>
      </c>
      <c r="AG140" s="25">
        <f t="shared" si="50"/>
        <v>3916.35</v>
      </c>
      <c r="AH140" s="22" t="str">
        <f t="shared" si="51"/>
        <v>Frank Energy (Low)</v>
      </c>
      <c r="AI140" s="22" t="str">
        <f t="shared" si="52"/>
        <v>Skinny - Fibre Ultra Unlimited [MAX]</v>
      </c>
      <c r="AJ140" s="25">
        <f t="shared" si="53"/>
        <v>3164.1849999999995</v>
      </c>
      <c r="AK140" s="25">
        <f t="shared" si="54"/>
        <v>752.16500000000042</v>
      </c>
      <c r="AL140" s="22" t="str">
        <f t="shared" si="55"/>
        <v>Separate</v>
      </c>
    </row>
    <row r="141" spans="1:38">
      <c r="A141" s="19" t="s">
        <v>45</v>
      </c>
      <c r="B141" s="37" t="s">
        <v>37</v>
      </c>
      <c r="C141" t="s">
        <v>57</v>
      </c>
      <c r="D141" t="s">
        <v>69</v>
      </c>
      <c r="E141" s="34" t="s">
        <v>88</v>
      </c>
      <c r="F141" t="str">
        <f t="shared" si="45"/>
        <v>Electric Kiwi-MAX-MoveMaster</v>
      </c>
      <c r="G141" s="1" t="str">
        <f>VLOOKUP(F141,'bundle broadband'!A:L,6,FALSE)</f>
        <v>Sweet As Fibre</v>
      </c>
      <c r="H141" s="12">
        <f>VLOOKUP(F141,'bundle broadband'!A:L,7,FALSE)</f>
        <v>88.5</v>
      </c>
      <c r="I141" s="1">
        <f>VLOOKUP(F141,'bundle broadband'!A:L,8,FALSE)</f>
        <v>0</v>
      </c>
      <c r="J141" s="1">
        <f>VLOOKUP(F141,'bundle broadband'!A:L,9,FALSE)</f>
        <v>1062</v>
      </c>
      <c r="K141" s="11">
        <f>VLOOKUP(F141,'bundle broadband'!A:L,10,FALSE)</f>
        <v>1</v>
      </c>
      <c r="L141" s="11">
        <f>VLOOKUP(F141,'bundle broadband'!A:L,11,FALSE)</f>
        <v>0</v>
      </c>
      <c r="M141" s="11">
        <f>VLOOKUP(F141,'bundle broadband'!A:L,12,FALSE)</f>
        <v>88.5</v>
      </c>
      <c r="N141" s="38" t="str">
        <f t="shared" si="40"/>
        <v>Hamilton-Low-Electric Kiwi-MoveMaster</v>
      </c>
      <c r="O141" s="2" t="str">
        <f>VLOOKUP(N141,'bundle power'!A:G,6,FALSE)</f>
        <v>Electric Kiwi - MoveMaster (Low)</v>
      </c>
      <c r="P141" s="16">
        <f>VLOOKUP(N141,'bundle power'!A:G,7,FALSE)</f>
        <v>2565.4614000000001</v>
      </c>
      <c r="Q141" s="7">
        <f t="shared" si="41"/>
        <v>3538.9614000000001</v>
      </c>
      <c r="R141" s="33" t="str">
        <f t="shared" si="42"/>
        <v>Hamilton-Low</v>
      </c>
      <c r="S141" s="29" t="str">
        <f>VLOOKUP(R141,'standalone power'!A:C,2,FALSE)</f>
        <v>Frank Energy (Low)</v>
      </c>
      <c r="T141" s="31">
        <f>VLOOKUP(R141,'standalone power'!A:C,3,FALSE)</f>
        <v>2164.1849999999995</v>
      </c>
      <c r="U141" s="30" t="str">
        <f>VLOOKUP(D141,'standalone broadband'!A:I,2,FALSE)</f>
        <v>Skinny - Fibre Ultra Unlimited [MAX]</v>
      </c>
      <c r="V141" s="30">
        <f>VLOOKUP(D141,'standalone broadband'!A:I,3,FALSE)</f>
        <v>90</v>
      </c>
      <c r="W141" s="30">
        <f>VLOOKUP(D141,'standalone broadband'!A:I,4,FALSE)</f>
        <v>10</v>
      </c>
      <c r="X141" s="30">
        <f>VLOOKUP(D141,'standalone broadband'!A:I,7,FALSE)</f>
        <v>90</v>
      </c>
      <c r="Y141" s="30">
        <f>VLOOKUP(D141,'standalone broadband'!A:I,8,FALSE)</f>
        <v>1000</v>
      </c>
      <c r="Z141" s="26">
        <f t="shared" si="43"/>
        <v>3164.1849999999995</v>
      </c>
      <c r="AA141" s="26">
        <f t="shared" si="44"/>
        <v>374.77640000000065</v>
      </c>
      <c r="AB141" s="26" t="str">
        <f t="shared" si="46"/>
        <v>Separate</v>
      </c>
      <c r="AD141" s="23" t="str">
        <f t="shared" si="47"/>
        <v>Electric Kiwi</v>
      </c>
      <c r="AE141" s="23" t="str">
        <f t="shared" si="48"/>
        <v>MAX</v>
      </c>
      <c r="AF141" s="24" t="str">
        <f t="shared" si="49"/>
        <v>Sweet As Fibre</v>
      </c>
      <c r="AG141" s="25">
        <f t="shared" si="50"/>
        <v>3538.9614000000001</v>
      </c>
      <c r="AH141" s="22" t="str">
        <f t="shared" si="51"/>
        <v>Frank Energy (Low)</v>
      </c>
      <c r="AI141" s="22" t="str">
        <f t="shared" si="52"/>
        <v>Skinny - Fibre Ultra Unlimited [MAX]</v>
      </c>
      <c r="AJ141" s="25">
        <f t="shared" si="53"/>
        <v>3164.1849999999995</v>
      </c>
      <c r="AK141" s="25">
        <f t="shared" si="54"/>
        <v>374.77640000000065</v>
      </c>
      <c r="AL141" s="22" t="str">
        <f t="shared" si="55"/>
        <v>Separate</v>
      </c>
    </row>
    <row r="142" spans="1:38">
      <c r="A142" s="19" t="s">
        <v>45</v>
      </c>
      <c r="B142" s="37" t="s">
        <v>37</v>
      </c>
      <c r="C142" t="s">
        <v>57</v>
      </c>
      <c r="D142" t="s">
        <v>69</v>
      </c>
      <c r="E142" s="34" t="s">
        <v>84</v>
      </c>
      <c r="F142" t="str">
        <f t="shared" si="45"/>
        <v>Electric Kiwi-MAX-Prepaid</v>
      </c>
      <c r="G142" s="1" t="str">
        <f>VLOOKUP(F142,'bundle broadband'!A:L,6,FALSE)</f>
        <v>Sweet As Fibre</v>
      </c>
      <c r="H142" s="12">
        <f>VLOOKUP(F142,'bundle broadband'!A:L,7,FALSE)</f>
        <v>88.5</v>
      </c>
      <c r="I142" s="1">
        <f>VLOOKUP(F142,'bundle broadband'!A:L,8,FALSE)</f>
        <v>0</v>
      </c>
      <c r="J142" s="1">
        <f>VLOOKUP(F142,'bundle broadband'!A:L,9,FALSE)</f>
        <v>1062</v>
      </c>
      <c r="K142" s="11">
        <f>VLOOKUP(F142,'bundle broadband'!A:L,10,FALSE)</f>
        <v>0</v>
      </c>
      <c r="L142" s="11">
        <f>VLOOKUP(F142,'bundle broadband'!A:L,11,FALSE)</f>
        <v>0</v>
      </c>
      <c r="M142" s="11">
        <f>VLOOKUP(F142,'bundle broadband'!A:L,12,FALSE)</f>
        <v>0</v>
      </c>
      <c r="N142" s="38" t="str">
        <f t="shared" si="40"/>
        <v>Hamilton-Low-Electric Kiwi-Prepaid</v>
      </c>
      <c r="O142" s="2" t="str">
        <f>VLOOKUP(N142,'bundle power'!A:G,6,FALSE)</f>
        <v>Electric Kiwi - Prepay 300 (Low)</v>
      </c>
      <c r="P142" s="16">
        <f>VLOOKUP(N142,'bundle power'!A:G,7,FALSE)</f>
        <v>2098.0830000000001</v>
      </c>
      <c r="Q142" s="7">
        <f t="shared" si="41"/>
        <v>3160.0830000000001</v>
      </c>
      <c r="R142" s="33" t="str">
        <f t="shared" si="42"/>
        <v>Hamilton-Low</v>
      </c>
      <c r="S142" s="29" t="str">
        <f>VLOOKUP(R142,'standalone power'!A:C,2,FALSE)</f>
        <v>Frank Energy (Low)</v>
      </c>
      <c r="T142" s="31">
        <f>VLOOKUP(R142,'standalone power'!A:C,3,FALSE)</f>
        <v>2164.1849999999995</v>
      </c>
      <c r="U142" s="30" t="str">
        <f>VLOOKUP(D142,'standalone broadband'!A:I,2,FALSE)</f>
        <v>Skinny - Fibre Ultra Unlimited [MAX]</v>
      </c>
      <c r="V142" s="30">
        <f>VLOOKUP(D142,'standalone broadband'!A:I,3,FALSE)</f>
        <v>90</v>
      </c>
      <c r="W142" s="30">
        <f>VLOOKUP(D142,'standalone broadband'!A:I,4,FALSE)</f>
        <v>10</v>
      </c>
      <c r="X142" s="30">
        <f>VLOOKUP(D142,'standalone broadband'!A:I,7,FALSE)</f>
        <v>90</v>
      </c>
      <c r="Y142" s="30">
        <f>VLOOKUP(D142,'standalone broadband'!A:I,8,FALSE)</f>
        <v>1000</v>
      </c>
      <c r="Z142" s="26">
        <f t="shared" si="43"/>
        <v>3164.1849999999995</v>
      </c>
      <c r="AA142" s="26">
        <f t="shared" si="44"/>
        <v>-4.101999999999407</v>
      </c>
      <c r="AB142" s="26" t="str">
        <f t="shared" si="46"/>
        <v>Bundle</v>
      </c>
      <c r="AD142" s="23" t="str">
        <f t="shared" si="47"/>
        <v>Electric Kiwi</v>
      </c>
      <c r="AE142" s="23" t="str">
        <f t="shared" si="48"/>
        <v>MAX</v>
      </c>
      <c r="AF142" s="24" t="str">
        <f t="shared" si="49"/>
        <v>Sweet As Fibre</v>
      </c>
      <c r="AG142" s="25">
        <f t="shared" si="50"/>
        <v>3160.0830000000001</v>
      </c>
      <c r="AH142" s="22" t="str">
        <f t="shared" si="51"/>
        <v>Frank Energy (Low)</v>
      </c>
      <c r="AI142" s="22" t="str">
        <f t="shared" si="52"/>
        <v>Skinny - Fibre Ultra Unlimited [MAX]</v>
      </c>
      <c r="AJ142" s="25">
        <f t="shared" si="53"/>
        <v>3164.1849999999995</v>
      </c>
      <c r="AK142" s="25">
        <f t="shared" si="54"/>
        <v>-4.101999999999407</v>
      </c>
      <c r="AL142" s="22" t="str">
        <f t="shared" si="55"/>
        <v>Bundle</v>
      </c>
    </row>
    <row r="143" spans="1:38">
      <c r="A143" s="19" t="s">
        <v>12</v>
      </c>
      <c r="B143" t="s">
        <v>21</v>
      </c>
      <c r="C143" t="s">
        <v>90</v>
      </c>
      <c r="D143" t="s">
        <v>9</v>
      </c>
      <c r="E143" s="34"/>
      <c r="F143" t="str">
        <f t="shared" si="45"/>
        <v>2degrees-UFB</v>
      </c>
      <c r="G143" s="1" t="str">
        <f>VLOOKUP(F143,'bundle broadband'!A:L,6,FALSE)</f>
        <v>Fibre Unlimited</v>
      </c>
      <c r="H143" s="12">
        <f>VLOOKUP(F143,'bundle broadband'!A:L,7,FALSE)</f>
        <v>97</v>
      </c>
      <c r="I143" s="1">
        <f>VLOOKUP(F143,'bundle broadband'!A:L,8,FALSE)</f>
        <v>75</v>
      </c>
      <c r="J143" s="1">
        <f>VLOOKUP(F143,'bundle broadband'!A:L,9,FALSE)</f>
        <v>1239</v>
      </c>
      <c r="K143" s="11">
        <f>VLOOKUP(F143,'bundle broadband'!A:L,10,FALSE)</f>
        <v>4</v>
      </c>
      <c r="L143" s="11">
        <f>VLOOKUP(F143,'bundle broadband'!A:L,11,FALSE)</f>
        <v>340</v>
      </c>
      <c r="M143" s="11">
        <f>VLOOKUP(F143,'bundle broadband'!A:L,12,FALSE)</f>
        <v>728</v>
      </c>
      <c r="N143" s="38" t="str">
        <f t="shared" ref="N143:N152" si="56">CONCATENATE(A143,"-",B143,"-",C143,E143)</f>
        <v>Auckland-Standard-2degrees</v>
      </c>
      <c r="O143" s="2" t="str">
        <f>VLOOKUP(N143,'bundle power'!A:G,6,FALSE)</f>
        <v>2degrees Bundle (Standard)</v>
      </c>
      <c r="P143" s="16">
        <f>VLOOKUP(N143,'bundle power'!A:G,7,FALSE)</f>
        <v>3424.4184799999994</v>
      </c>
      <c r="Q143" s="7">
        <f t="shared" ref="Q143:Q152" si="57">J143+P143-M143</f>
        <v>3935.4184799999994</v>
      </c>
      <c r="R143" s="33" t="str">
        <f t="shared" ref="R143:R152" si="58">CONCATENATE(A143,"-",B143)</f>
        <v>Auckland-Standard</v>
      </c>
      <c r="S143" s="29" t="str">
        <f>VLOOKUP(R143,'standalone power'!A:C,2,FALSE)</f>
        <v>Powershop (Standard)</v>
      </c>
      <c r="T143" s="31">
        <f>VLOOKUP(R143,'standalone power'!A:C,3,FALSE)</f>
        <v>2424.6131</v>
      </c>
      <c r="U143" s="30" t="str">
        <f>VLOOKUP(D143,'standalone broadband'!A:I,2,FALSE)</f>
        <v>Skinny - Fibre Unlimited [UFB]</v>
      </c>
      <c r="V143" s="30">
        <f>VLOOKUP(D143,'standalone broadband'!A:I,3,FALSE)</f>
        <v>75</v>
      </c>
      <c r="W143" s="30">
        <f>VLOOKUP(D143,'standalone broadband'!A:I,4,FALSE)</f>
        <v>10</v>
      </c>
      <c r="X143" s="30">
        <f>VLOOKUP(D143,'standalone broadband'!A:I,7,FALSE)</f>
        <v>75</v>
      </c>
      <c r="Y143" s="30">
        <f>VLOOKUP(D143,'standalone broadband'!A:I,8,FALSE)</f>
        <v>835</v>
      </c>
      <c r="Z143" s="26">
        <f t="shared" ref="Z143:Z152" si="59">T143+Y143</f>
        <v>3259.6131</v>
      </c>
      <c r="AA143" s="26">
        <f t="shared" ref="AA143:AA152" si="60">Q143-Z143</f>
        <v>675.80537999999933</v>
      </c>
      <c r="AB143" s="26" t="str">
        <f t="shared" ref="AB143:AB152" si="61">IF(AA143&gt;0, "Separate","Bundle")</f>
        <v>Separate</v>
      </c>
      <c r="AD143" s="23" t="str">
        <f t="shared" ref="AD143:AD152" si="62">C143</f>
        <v>2degrees</v>
      </c>
      <c r="AE143" s="23" t="str">
        <f t="shared" ref="AE143:AE152" si="63">D143</f>
        <v>UFB</v>
      </c>
      <c r="AF143" s="24" t="str">
        <f t="shared" ref="AF143:AF152" si="64">G143</f>
        <v>Fibre Unlimited</v>
      </c>
      <c r="AG143" s="25">
        <f t="shared" ref="AG143:AG152" si="65">Q143</f>
        <v>3935.4184799999994</v>
      </c>
      <c r="AH143" s="22" t="str">
        <f t="shared" ref="AH143:AH152" si="66">S143</f>
        <v>Powershop (Standard)</v>
      </c>
      <c r="AI143" s="22" t="str">
        <f t="shared" ref="AI143:AI152" si="67">U143</f>
        <v>Skinny - Fibre Unlimited [UFB]</v>
      </c>
      <c r="AJ143" s="25">
        <f t="shared" ref="AJ143:AJ152" si="68">Z143</f>
        <v>3259.6131</v>
      </c>
      <c r="AK143" s="25">
        <f t="shared" ref="AK143:AK152" si="69">AA143</f>
        <v>675.80537999999933</v>
      </c>
      <c r="AL143" s="22" t="str">
        <f t="shared" ref="AL143:AL152" si="70">AB143</f>
        <v>Separate</v>
      </c>
    </row>
    <row r="144" spans="1:38">
      <c r="A144" s="19" t="s">
        <v>12</v>
      </c>
      <c r="B144" t="s">
        <v>21</v>
      </c>
      <c r="C144" t="s">
        <v>90</v>
      </c>
      <c r="D144" t="s">
        <v>69</v>
      </c>
      <c r="E144" s="34"/>
      <c r="F144" t="str">
        <f t="shared" ref="F144:F147" si="71">CONCATENATE(C144,"-",D144,E144)</f>
        <v>2degrees-MAX</v>
      </c>
      <c r="G144" s="1" t="str">
        <f>VLOOKUP(F144,'bundle broadband'!A:L,6,FALSE)</f>
        <v>Ultimate Unlimited</v>
      </c>
      <c r="H144" s="12">
        <f>VLOOKUP(F144,'bundle broadband'!A:L,7,FALSE)</f>
        <v>109</v>
      </c>
      <c r="I144" s="1">
        <f>VLOOKUP(F144,'bundle broadband'!A:L,8,FALSE)</f>
        <v>75</v>
      </c>
      <c r="J144" s="1">
        <f>VLOOKUP(F144,'bundle broadband'!A:L,9,FALSE)</f>
        <v>1383</v>
      </c>
      <c r="K144" s="11">
        <f>VLOOKUP(F144,'bundle broadband'!A:L,10,FALSE)</f>
        <v>4</v>
      </c>
      <c r="L144" s="11">
        <f>VLOOKUP(F144,'bundle broadband'!A:L,11,FALSE)</f>
        <v>340</v>
      </c>
      <c r="M144" s="11">
        <f>VLOOKUP(F144,'bundle broadband'!A:L,12,FALSE)</f>
        <v>776</v>
      </c>
      <c r="N144" s="38" t="str">
        <f t="shared" si="56"/>
        <v>Auckland-Standard-2degrees</v>
      </c>
      <c r="O144" s="2" t="str">
        <f>VLOOKUP(N144,'bundle power'!A:G,6,FALSE)</f>
        <v>2degrees Bundle (Standard)</v>
      </c>
      <c r="P144" s="16">
        <f>VLOOKUP(N144,'bundle power'!A:G,7,FALSE)</f>
        <v>3424.4184799999994</v>
      </c>
      <c r="Q144" s="7">
        <f t="shared" si="57"/>
        <v>4031.4184799999994</v>
      </c>
      <c r="R144" s="33" t="str">
        <f t="shared" si="58"/>
        <v>Auckland-Standard</v>
      </c>
      <c r="S144" s="29" t="str">
        <f>VLOOKUP(R144,'standalone power'!A:C,2,FALSE)</f>
        <v>Powershop (Standard)</v>
      </c>
      <c r="T144" s="31">
        <f>VLOOKUP(R144,'standalone power'!A:C,3,FALSE)</f>
        <v>2424.6131</v>
      </c>
      <c r="U144" s="30" t="str">
        <f>VLOOKUP(D144,'standalone broadband'!A:I,2,FALSE)</f>
        <v>Skinny - Fibre Ultra Unlimited [MAX]</v>
      </c>
      <c r="V144" s="30">
        <f>VLOOKUP(D144,'standalone broadband'!A:I,3,FALSE)</f>
        <v>90</v>
      </c>
      <c r="W144" s="30">
        <f>VLOOKUP(D144,'standalone broadband'!A:I,4,FALSE)</f>
        <v>10</v>
      </c>
      <c r="X144" s="30">
        <f>VLOOKUP(D144,'standalone broadband'!A:I,7,FALSE)</f>
        <v>90</v>
      </c>
      <c r="Y144" s="30">
        <f>VLOOKUP(D144,'standalone broadband'!A:I,8,FALSE)</f>
        <v>1000</v>
      </c>
      <c r="Z144" s="26">
        <f t="shared" si="59"/>
        <v>3424.6131</v>
      </c>
      <c r="AA144" s="26">
        <f t="shared" si="60"/>
        <v>606.80537999999933</v>
      </c>
      <c r="AB144" s="26" t="str">
        <f t="shared" si="61"/>
        <v>Separate</v>
      </c>
      <c r="AD144" s="23" t="str">
        <f t="shared" si="62"/>
        <v>2degrees</v>
      </c>
      <c r="AE144" s="23" t="str">
        <f t="shared" si="63"/>
        <v>MAX</v>
      </c>
      <c r="AF144" s="24" t="str">
        <f t="shared" si="64"/>
        <v>Ultimate Unlimited</v>
      </c>
      <c r="AG144" s="25">
        <f t="shared" si="65"/>
        <v>4031.4184799999994</v>
      </c>
      <c r="AH144" s="22" t="str">
        <f t="shared" si="66"/>
        <v>Powershop (Standard)</v>
      </c>
      <c r="AI144" s="22" t="str">
        <f t="shared" si="67"/>
        <v>Skinny - Fibre Ultra Unlimited [MAX]</v>
      </c>
      <c r="AJ144" s="25">
        <f t="shared" si="68"/>
        <v>3424.6131</v>
      </c>
      <c r="AK144" s="25">
        <f t="shared" si="69"/>
        <v>606.80537999999933</v>
      </c>
      <c r="AL144" s="22" t="str">
        <f t="shared" si="70"/>
        <v>Separate</v>
      </c>
    </row>
    <row r="145" spans="1:38">
      <c r="A145" s="19" t="s">
        <v>12</v>
      </c>
      <c r="B145" s="37" t="s">
        <v>37</v>
      </c>
      <c r="C145" t="s">
        <v>90</v>
      </c>
      <c r="D145" t="s">
        <v>9</v>
      </c>
      <c r="E145" s="34"/>
      <c r="F145" t="str">
        <f t="shared" si="71"/>
        <v>2degrees-UFB</v>
      </c>
      <c r="G145" s="1" t="str">
        <f>VLOOKUP(F145,'bundle broadband'!A:L,6,FALSE)</f>
        <v>Fibre Unlimited</v>
      </c>
      <c r="H145" s="12">
        <f>VLOOKUP(F145,'bundle broadband'!A:L,7,FALSE)</f>
        <v>97</v>
      </c>
      <c r="I145" s="1">
        <f>VLOOKUP(F145,'bundle broadband'!A:L,8,FALSE)</f>
        <v>75</v>
      </c>
      <c r="J145" s="1">
        <f>VLOOKUP(F145,'bundle broadband'!A:L,9,FALSE)</f>
        <v>1239</v>
      </c>
      <c r="K145" s="11">
        <f>VLOOKUP(F145,'bundle broadband'!A:L,10,FALSE)</f>
        <v>4</v>
      </c>
      <c r="L145" s="11">
        <f>VLOOKUP(F145,'bundle broadband'!A:L,11,FALSE)</f>
        <v>340</v>
      </c>
      <c r="M145" s="11">
        <f>VLOOKUP(F145,'bundle broadband'!A:L,12,FALSE)</f>
        <v>728</v>
      </c>
      <c r="N145" s="38" t="str">
        <f t="shared" si="56"/>
        <v>Auckland-Low-2degrees</v>
      </c>
      <c r="O145" s="2" t="str">
        <f>VLOOKUP(N145,'bundle power'!A:G,6,FALSE)</f>
        <v>2degrees Bundle (Low)</v>
      </c>
      <c r="P145" s="16">
        <f>VLOOKUP(N145,'bundle power'!A:G,7,FALSE)</f>
        <v>2782.54</v>
      </c>
      <c r="Q145" s="7">
        <f t="shared" si="57"/>
        <v>3293.54</v>
      </c>
      <c r="R145" s="33" t="str">
        <f t="shared" si="58"/>
        <v>Auckland-Low</v>
      </c>
      <c r="S145" s="29" t="str">
        <f>VLOOKUP(R145,'standalone power'!A:C,2,FALSE)</f>
        <v>Powershop (Low)</v>
      </c>
      <c r="T145" s="31">
        <f>VLOOKUP(R145,'standalone power'!A:C,3,FALSE)</f>
        <v>1994.1129999999998</v>
      </c>
      <c r="U145" s="30" t="str">
        <f>VLOOKUP(D145,'standalone broadband'!A:I,2,FALSE)</f>
        <v>Skinny - Fibre Unlimited [UFB]</v>
      </c>
      <c r="V145" s="30">
        <f>VLOOKUP(D145,'standalone broadband'!A:I,3,FALSE)</f>
        <v>75</v>
      </c>
      <c r="W145" s="30">
        <f>VLOOKUP(D145,'standalone broadband'!A:I,4,FALSE)</f>
        <v>10</v>
      </c>
      <c r="X145" s="30">
        <f>VLOOKUP(D145,'standalone broadband'!A:I,7,FALSE)</f>
        <v>75</v>
      </c>
      <c r="Y145" s="30">
        <f>VLOOKUP(D145,'standalone broadband'!A:I,8,FALSE)</f>
        <v>835</v>
      </c>
      <c r="Z145" s="26">
        <f t="shared" si="59"/>
        <v>2829.1129999999998</v>
      </c>
      <c r="AA145" s="26">
        <f t="shared" si="60"/>
        <v>464.42700000000013</v>
      </c>
      <c r="AB145" s="26" t="str">
        <f t="shared" si="61"/>
        <v>Separate</v>
      </c>
      <c r="AD145" s="23" t="str">
        <f t="shared" si="62"/>
        <v>2degrees</v>
      </c>
      <c r="AE145" s="23" t="str">
        <f t="shared" si="63"/>
        <v>UFB</v>
      </c>
      <c r="AF145" s="24" t="str">
        <f t="shared" si="64"/>
        <v>Fibre Unlimited</v>
      </c>
      <c r="AG145" s="25">
        <f t="shared" si="65"/>
        <v>3293.54</v>
      </c>
      <c r="AH145" s="22" t="str">
        <f t="shared" si="66"/>
        <v>Powershop (Low)</v>
      </c>
      <c r="AI145" s="22" t="str">
        <f t="shared" si="67"/>
        <v>Skinny - Fibre Unlimited [UFB]</v>
      </c>
      <c r="AJ145" s="25">
        <f t="shared" si="68"/>
        <v>2829.1129999999998</v>
      </c>
      <c r="AK145" s="25">
        <f t="shared" si="69"/>
        <v>464.42700000000013</v>
      </c>
      <c r="AL145" s="22" t="str">
        <f t="shared" si="70"/>
        <v>Separate</v>
      </c>
    </row>
    <row r="146" spans="1:38">
      <c r="A146" s="19" t="s">
        <v>12</v>
      </c>
      <c r="B146" s="37" t="s">
        <v>37</v>
      </c>
      <c r="C146" t="s">
        <v>90</v>
      </c>
      <c r="D146" t="s">
        <v>69</v>
      </c>
      <c r="E146" s="34"/>
      <c r="F146" t="str">
        <f t="shared" si="71"/>
        <v>2degrees-MAX</v>
      </c>
      <c r="G146" s="1" t="str">
        <f>VLOOKUP(F146,'bundle broadband'!A:L,6,FALSE)</f>
        <v>Ultimate Unlimited</v>
      </c>
      <c r="H146" s="12">
        <f>VLOOKUP(F146,'bundle broadband'!A:L,7,FALSE)</f>
        <v>109</v>
      </c>
      <c r="I146" s="1">
        <f>VLOOKUP(F146,'bundle broadband'!A:L,8,FALSE)</f>
        <v>75</v>
      </c>
      <c r="J146" s="1">
        <f>VLOOKUP(F146,'bundle broadband'!A:L,9,FALSE)</f>
        <v>1383</v>
      </c>
      <c r="K146" s="11">
        <f>VLOOKUP(F146,'bundle broadband'!A:L,10,FALSE)</f>
        <v>4</v>
      </c>
      <c r="L146" s="11">
        <f>VLOOKUP(F146,'bundle broadband'!A:L,11,FALSE)</f>
        <v>340</v>
      </c>
      <c r="M146" s="11">
        <f>VLOOKUP(F146,'bundle broadband'!A:L,12,FALSE)</f>
        <v>776</v>
      </c>
      <c r="N146" s="38" t="str">
        <f t="shared" si="56"/>
        <v>Auckland-Low-2degrees</v>
      </c>
      <c r="O146" s="2" t="str">
        <f>VLOOKUP(N146,'bundle power'!A:G,6,FALSE)</f>
        <v>2degrees Bundle (Low)</v>
      </c>
      <c r="P146" s="16">
        <f>VLOOKUP(N146,'bundle power'!A:G,7,FALSE)</f>
        <v>2782.54</v>
      </c>
      <c r="Q146" s="7">
        <f t="shared" si="57"/>
        <v>3389.54</v>
      </c>
      <c r="R146" s="33" t="str">
        <f t="shared" si="58"/>
        <v>Auckland-Low</v>
      </c>
      <c r="S146" s="29" t="str">
        <f>VLOOKUP(R146,'standalone power'!A:C,2,FALSE)</f>
        <v>Powershop (Low)</v>
      </c>
      <c r="T146" s="31">
        <f>VLOOKUP(R146,'standalone power'!A:C,3,FALSE)</f>
        <v>1994.1129999999998</v>
      </c>
      <c r="U146" s="30" t="str">
        <f>VLOOKUP(D146,'standalone broadband'!A:I,2,FALSE)</f>
        <v>Skinny - Fibre Ultra Unlimited [MAX]</v>
      </c>
      <c r="V146" s="30">
        <f>VLOOKUP(D146,'standalone broadband'!A:I,3,FALSE)</f>
        <v>90</v>
      </c>
      <c r="W146" s="30">
        <f>VLOOKUP(D146,'standalone broadband'!A:I,4,FALSE)</f>
        <v>10</v>
      </c>
      <c r="X146" s="30">
        <f>VLOOKUP(D146,'standalone broadband'!A:I,7,FALSE)</f>
        <v>90</v>
      </c>
      <c r="Y146" s="30">
        <f>VLOOKUP(D146,'standalone broadband'!A:I,8,FALSE)</f>
        <v>1000</v>
      </c>
      <c r="Z146" s="26">
        <f t="shared" si="59"/>
        <v>2994.1129999999998</v>
      </c>
      <c r="AA146" s="26">
        <f t="shared" si="60"/>
        <v>395.42700000000013</v>
      </c>
      <c r="AB146" s="26" t="str">
        <f t="shared" si="61"/>
        <v>Separate</v>
      </c>
      <c r="AD146" s="23" t="str">
        <f t="shared" si="62"/>
        <v>2degrees</v>
      </c>
      <c r="AE146" s="23" t="str">
        <f t="shared" si="63"/>
        <v>MAX</v>
      </c>
      <c r="AF146" s="24" t="str">
        <f t="shared" si="64"/>
        <v>Ultimate Unlimited</v>
      </c>
      <c r="AG146" s="25">
        <f t="shared" si="65"/>
        <v>3389.54</v>
      </c>
      <c r="AH146" s="22" t="str">
        <f t="shared" si="66"/>
        <v>Powershop (Low)</v>
      </c>
      <c r="AI146" s="22" t="str">
        <f t="shared" si="67"/>
        <v>Skinny - Fibre Ultra Unlimited [MAX]</v>
      </c>
      <c r="AJ146" s="25">
        <f t="shared" si="68"/>
        <v>2994.1129999999998</v>
      </c>
      <c r="AK146" s="25">
        <f t="shared" si="69"/>
        <v>395.42700000000013</v>
      </c>
      <c r="AL146" s="22" t="str">
        <f t="shared" si="70"/>
        <v>Separate</v>
      </c>
    </row>
    <row r="147" spans="1:38">
      <c r="A147" s="19" t="s">
        <v>42</v>
      </c>
      <c r="B147" t="s">
        <v>21</v>
      </c>
      <c r="C147" t="s">
        <v>90</v>
      </c>
      <c r="D147" t="s">
        <v>9</v>
      </c>
      <c r="E147" s="34"/>
      <c r="F147" t="str">
        <f t="shared" si="71"/>
        <v>2degrees-UFB</v>
      </c>
      <c r="G147" s="1" t="str">
        <f>VLOOKUP(F147,'bundle broadband'!A:L,6,FALSE)</f>
        <v>Fibre Unlimited</v>
      </c>
      <c r="H147" s="12">
        <f>VLOOKUP(F147,'bundle broadband'!A:L,7,FALSE)</f>
        <v>97</v>
      </c>
      <c r="I147" s="1">
        <f>VLOOKUP(F147,'bundle broadband'!A:L,8,FALSE)</f>
        <v>75</v>
      </c>
      <c r="J147" s="1">
        <f>VLOOKUP(F147,'bundle broadband'!A:L,9,FALSE)</f>
        <v>1239</v>
      </c>
      <c r="K147" s="11">
        <f>VLOOKUP(F147,'bundle broadband'!A:L,10,FALSE)</f>
        <v>4</v>
      </c>
      <c r="L147" s="11">
        <f>VLOOKUP(F147,'bundle broadband'!A:L,11,FALSE)</f>
        <v>340</v>
      </c>
      <c r="M147" s="11">
        <f>VLOOKUP(F147,'bundle broadband'!A:L,12,FALSE)</f>
        <v>728</v>
      </c>
      <c r="N147" s="38" t="str">
        <f t="shared" si="56"/>
        <v>Wellington-Standard-2degrees</v>
      </c>
      <c r="O147" s="2" t="str">
        <f>VLOOKUP(N147,'bundle power'!A:G,6,FALSE)</f>
        <v>2degrees Bundle (Standard)</v>
      </c>
      <c r="P147" s="16">
        <f>VLOOKUP(N147,'bundle power'!A:G,7,FALSE)</f>
        <v>3291.9743600000002</v>
      </c>
      <c r="Q147" s="7">
        <f t="shared" si="57"/>
        <v>3802.9743600000002</v>
      </c>
      <c r="R147" s="33" t="str">
        <f t="shared" si="58"/>
        <v>Wellington-Standard</v>
      </c>
      <c r="S147" s="29" t="str">
        <f>VLOOKUP(R147,'standalone power'!A:C,2,FALSE)</f>
        <v>Powershop (Standard)</v>
      </c>
      <c r="T147" s="31">
        <f>VLOOKUP(R147,'standalone power'!A:C,3,FALSE)</f>
        <v>2237.3136</v>
      </c>
      <c r="U147" s="30" t="str">
        <f>VLOOKUP(D147,'standalone broadband'!A:I,2,FALSE)</f>
        <v>Skinny - Fibre Unlimited [UFB]</v>
      </c>
      <c r="V147" s="30">
        <f>VLOOKUP(D147,'standalone broadband'!A:I,3,FALSE)</f>
        <v>75</v>
      </c>
      <c r="W147" s="30">
        <f>VLOOKUP(D147,'standalone broadband'!A:I,4,FALSE)</f>
        <v>10</v>
      </c>
      <c r="X147" s="30">
        <f>VLOOKUP(D147,'standalone broadband'!A:I,7,FALSE)</f>
        <v>75</v>
      </c>
      <c r="Y147" s="30">
        <f>VLOOKUP(D147,'standalone broadband'!A:I,8,FALSE)</f>
        <v>835</v>
      </c>
      <c r="Z147" s="26">
        <f t="shared" si="59"/>
        <v>3072.3136</v>
      </c>
      <c r="AA147" s="26">
        <f t="shared" si="60"/>
        <v>730.66076000000021</v>
      </c>
      <c r="AB147" s="26" t="str">
        <f t="shared" si="61"/>
        <v>Separate</v>
      </c>
      <c r="AD147" s="23" t="str">
        <f t="shared" si="62"/>
        <v>2degrees</v>
      </c>
      <c r="AE147" s="23" t="str">
        <f t="shared" si="63"/>
        <v>UFB</v>
      </c>
      <c r="AF147" s="24" t="str">
        <f t="shared" si="64"/>
        <v>Fibre Unlimited</v>
      </c>
      <c r="AG147" s="25">
        <f t="shared" si="65"/>
        <v>3802.9743600000002</v>
      </c>
      <c r="AH147" s="22" t="str">
        <f t="shared" si="66"/>
        <v>Powershop (Standard)</v>
      </c>
      <c r="AI147" s="22" t="str">
        <f t="shared" si="67"/>
        <v>Skinny - Fibre Unlimited [UFB]</v>
      </c>
      <c r="AJ147" s="25">
        <f t="shared" si="68"/>
        <v>3072.3136</v>
      </c>
      <c r="AK147" s="25">
        <f t="shared" si="69"/>
        <v>730.66076000000021</v>
      </c>
      <c r="AL147" s="22" t="str">
        <f t="shared" si="70"/>
        <v>Separate</v>
      </c>
    </row>
    <row r="148" spans="1:38">
      <c r="A148" s="19" t="s">
        <v>42</v>
      </c>
      <c r="B148" t="s">
        <v>21</v>
      </c>
      <c r="C148" t="s">
        <v>90</v>
      </c>
      <c r="D148" t="s">
        <v>69</v>
      </c>
      <c r="E148" s="34"/>
      <c r="F148" t="str">
        <f t="shared" ref="F148:F150" si="72">CONCATENATE(C148,"-",D148,E148)</f>
        <v>2degrees-MAX</v>
      </c>
      <c r="G148" s="1" t="str">
        <f>VLOOKUP(F148,'bundle broadband'!A:L,6,FALSE)</f>
        <v>Ultimate Unlimited</v>
      </c>
      <c r="H148" s="12">
        <f>VLOOKUP(F148,'bundle broadband'!A:L,7,FALSE)</f>
        <v>109</v>
      </c>
      <c r="I148" s="1">
        <f>VLOOKUP(F148,'bundle broadband'!A:L,8,FALSE)</f>
        <v>75</v>
      </c>
      <c r="J148" s="1">
        <f>VLOOKUP(F148,'bundle broadband'!A:L,9,FALSE)</f>
        <v>1383</v>
      </c>
      <c r="K148" s="11">
        <f>VLOOKUP(F148,'bundle broadband'!A:L,10,FALSE)</f>
        <v>4</v>
      </c>
      <c r="L148" s="11">
        <f>VLOOKUP(F148,'bundle broadband'!A:L,11,FALSE)</f>
        <v>340</v>
      </c>
      <c r="M148" s="11">
        <f>VLOOKUP(F148,'bundle broadband'!A:L,12,FALSE)</f>
        <v>776</v>
      </c>
      <c r="N148" s="38" t="str">
        <f t="shared" si="56"/>
        <v>Wellington-Standard-2degrees</v>
      </c>
      <c r="O148" s="2" t="str">
        <f>VLOOKUP(N148,'bundle power'!A:G,6,FALSE)</f>
        <v>2degrees Bundle (Standard)</v>
      </c>
      <c r="P148" s="16">
        <f>VLOOKUP(N148,'bundle power'!A:G,7,FALSE)</f>
        <v>3291.9743600000002</v>
      </c>
      <c r="Q148" s="7">
        <f t="shared" si="57"/>
        <v>3898.9743600000002</v>
      </c>
      <c r="R148" s="33" t="str">
        <f t="shared" si="58"/>
        <v>Wellington-Standard</v>
      </c>
      <c r="S148" s="29" t="str">
        <f>VLOOKUP(R148,'standalone power'!A:C,2,FALSE)</f>
        <v>Powershop (Standard)</v>
      </c>
      <c r="T148" s="31">
        <f>VLOOKUP(R148,'standalone power'!A:C,3,FALSE)</f>
        <v>2237.3136</v>
      </c>
      <c r="U148" s="30" t="str">
        <f>VLOOKUP(D148,'standalone broadband'!A:I,2,FALSE)</f>
        <v>Skinny - Fibre Ultra Unlimited [MAX]</v>
      </c>
      <c r="V148" s="30">
        <f>VLOOKUP(D148,'standalone broadband'!A:I,3,FALSE)</f>
        <v>90</v>
      </c>
      <c r="W148" s="30">
        <f>VLOOKUP(D148,'standalone broadband'!A:I,4,FALSE)</f>
        <v>10</v>
      </c>
      <c r="X148" s="30">
        <f>VLOOKUP(D148,'standalone broadband'!A:I,7,FALSE)</f>
        <v>90</v>
      </c>
      <c r="Y148" s="30">
        <f>VLOOKUP(D148,'standalone broadband'!A:I,8,FALSE)</f>
        <v>1000</v>
      </c>
      <c r="Z148" s="26">
        <f t="shared" si="59"/>
        <v>3237.3136</v>
      </c>
      <c r="AA148" s="26">
        <f t="shared" si="60"/>
        <v>661.66076000000021</v>
      </c>
      <c r="AB148" s="26" t="str">
        <f t="shared" si="61"/>
        <v>Separate</v>
      </c>
      <c r="AD148" s="23" t="str">
        <f t="shared" si="62"/>
        <v>2degrees</v>
      </c>
      <c r="AE148" s="23" t="str">
        <f t="shared" si="63"/>
        <v>MAX</v>
      </c>
      <c r="AF148" s="24" t="str">
        <f t="shared" si="64"/>
        <v>Ultimate Unlimited</v>
      </c>
      <c r="AG148" s="25">
        <f t="shared" si="65"/>
        <v>3898.9743600000002</v>
      </c>
      <c r="AH148" s="22" t="str">
        <f t="shared" si="66"/>
        <v>Powershop (Standard)</v>
      </c>
      <c r="AI148" s="22" t="str">
        <f t="shared" si="67"/>
        <v>Skinny - Fibre Ultra Unlimited [MAX]</v>
      </c>
      <c r="AJ148" s="25">
        <f t="shared" si="68"/>
        <v>3237.3136</v>
      </c>
      <c r="AK148" s="25">
        <f t="shared" si="69"/>
        <v>661.66076000000021</v>
      </c>
      <c r="AL148" s="22" t="str">
        <f t="shared" si="70"/>
        <v>Separate</v>
      </c>
    </row>
    <row r="149" spans="1:38">
      <c r="A149" s="19" t="s">
        <v>42</v>
      </c>
      <c r="B149" s="37" t="s">
        <v>37</v>
      </c>
      <c r="C149" t="s">
        <v>90</v>
      </c>
      <c r="D149" t="s">
        <v>9</v>
      </c>
      <c r="E149" s="34"/>
      <c r="F149" t="str">
        <f t="shared" si="72"/>
        <v>2degrees-UFB</v>
      </c>
      <c r="G149" s="1" t="str">
        <f>VLOOKUP(F149,'bundle broadband'!A:L,6,FALSE)</f>
        <v>Fibre Unlimited</v>
      </c>
      <c r="H149" s="12">
        <f>VLOOKUP(F149,'bundle broadband'!A:L,7,FALSE)</f>
        <v>97</v>
      </c>
      <c r="I149" s="1">
        <f>VLOOKUP(F149,'bundle broadband'!A:L,8,FALSE)</f>
        <v>75</v>
      </c>
      <c r="J149" s="1">
        <f>VLOOKUP(F149,'bundle broadband'!A:L,9,FALSE)</f>
        <v>1239</v>
      </c>
      <c r="K149" s="11">
        <f>VLOOKUP(F149,'bundle broadband'!A:L,10,FALSE)</f>
        <v>4</v>
      </c>
      <c r="L149" s="11">
        <f>VLOOKUP(F149,'bundle broadband'!A:L,11,FALSE)</f>
        <v>340</v>
      </c>
      <c r="M149" s="11">
        <f>VLOOKUP(F149,'bundle broadband'!A:L,12,FALSE)</f>
        <v>728</v>
      </c>
      <c r="N149" s="38" t="str">
        <f t="shared" si="56"/>
        <v>Wellington-Low-2degrees</v>
      </c>
      <c r="O149" s="2" t="str">
        <f>VLOOKUP(N149,'bundle power'!A:G,6,FALSE)</f>
        <v>2degrees Bundle (Low)</v>
      </c>
      <c r="P149" s="16">
        <f>VLOOKUP(N149,'bundle power'!A:G,7,FALSE)</f>
        <v>2672.88382</v>
      </c>
      <c r="Q149" s="7">
        <f t="shared" si="57"/>
        <v>3183.88382</v>
      </c>
      <c r="R149" s="33" t="str">
        <f t="shared" si="58"/>
        <v>Wellington-Low</v>
      </c>
      <c r="S149" s="29" t="str">
        <f>VLOOKUP(R149,'standalone power'!A:C,2,FALSE)</f>
        <v>Powershop (Low)</v>
      </c>
      <c r="T149" s="31">
        <f>VLOOKUP(R149,'standalone power'!A:C,3,FALSE)</f>
        <v>1843.0788000000002</v>
      </c>
      <c r="U149" s="30" t="str">
        <f>VLOOKUP(D149,'standalone broadband'!A:I,2,FALSE)</f>
        <v>Skinny - Fibre Unlimited [UFB]</v>
      </c>
      <c r="V149" s="30">
        <f>VLOOKUP(D149,'standalone broadband'!A:I,3,FALSE)</f>
        <v>75</v>
      </c>
      <c r="W149" s="30">
        <f>VLOOKUP(D149,'standalone broadband'!A:I,4,FALSE)</f>
        <v>10</v>
      </c>
      <c r="X149" s="30">
        <f>VLOOKUP(D149,'standalone broadband'!A:I,7,FALSE)</f>
        <v>75</v>
      </c>
      <c r="Y149" s="30">
        <f>VLOOKUP(D149,'standalone broadband'!A:I,8,FALSE)</f>
        <v>835</v>
      </c>
      <c r="Z149" s="26">
        <f t="shared" si="59"/>
        <v>2678.0788000000002</v>
      </c>
      <c r="AA149" s="26">
        <f t="shared" si="60"/>
        <v>505.80501999999979</v>
      </c>
      <c r="AB149" s="26" t="str">
        <f t="shared" si="61"/>
        <v>Separate</v>
      </c>
      <c r="AD149" s="23" t="str">
        <f t="shared" si="62"/>
        <v>2degrees</v>
      </c>
      <c r="AE149" s="23" t="str">
        <f t="shared" si="63"/>
        <v>UFB</v>
      </c>
      <c r="AF149" s="24" t="str">
        <f t="shared" si="64"/>
        <v>Fibre Unlimited</v>
      </c>
      <c r="AG149" s="25">
        <f t="shared" si="65"/>
        <v>3183.88382</v>
      </c>
      <c r="AH149" s="22" t="str">
        <f t="shared" si="66"/>
        <v>Powershop (Low)</v>
      </c>
      <c r="AI149" s="22" t="str">
        <f t="shared" si="67"/>
        <v>Skinny - Fibre Unlimited [UFB]</v>
      </c>
      <c r="AJ149" s="25">
        <f t="shared" si="68"/>
        <v>2678.0788000000002</v>
      </c>
      <c r="AK149" s="25">
        <f t="shared" si="69"/>
        <v>505.80501999999979</v>
      </c>
      <c r="AL149" s="22" t="str">
        <f t="shared" si="70"/>
        <v>Separate</v>
      </c>
    </row>
    <row r="150" spans="1:38">
      <c r="A150" s="19" t="s">
        <v>42</v>
      </c>
      <c r="B150" s="37" t="s">
        <v>37</v>
      </c>
      <c r="C150" t="s">
        <v>90</v>
      </c>
      <c r="D150" t="s">
        <v>69</v>
      </c>
      <c r="E150" s="34"/>
      <c r="F150" t="str">
        <f t="shared" si="72"/>
        <v>2degrees-MAX</v>
      </c>
      <c r="G150" s="1" t="str">
        <f>VLOOKUP(F150,'bundle broadband'!A:L,6,FALSE)</f>
        <v>Ultimate Unlimited</v>
      </c>
      <c r="H150" s="12">
        <f>VLOOKUP(F150,'bundle broadband'!A:L,7,FALSE)</f>
        <v>109</v>
      </c>
      <c r="I150" s="1">
        <f>VLOOKUP(F150,'bundle broadband'!A:L,8,FALSE)</f>
        <v>75</v>
      </c>
      <c r="J150" s="1">
        <f>VLOOKUP(F150,'bundle broadband'!A:L,9,FALSE)</f>
        <v>1383</v>
      </c>
      <c r="K150" s="11">
        <f>VLOOKUP(F150,'bundle broadband'!A:L,10,FALSE)</f>
        <v>4</v>
      </c>
      <c r="L150" s="11">
        <f>VLOOKUP(F150,'bundle broadband'!A:L,11,FALSE)</f>
        <v>340</v>
      </c>
      <c r="M150" s="11">
        <f>VLOOKUP(F150,'bundle broadband'!A:L,12,FALSE)</f>
        <v>776</v>
      </c>
      <c r="N150" s="38" t="str">
        <f t="shared" si="56"/>
        <v>Wellington-Low-2degrees</v>
      </c>
      <c r="O150" s="2" t="str">
        <f>VLOOKUP(N150,'bundle power'!A:G,6,FALSE)</f>
        <v>2degrees Bundle (Low)</v>
      </c>
      <c r="P150" s="16">
        <f>VLOOKUP(N150,'bundle power'!A:G,7,FALSE)</f>
        <v>2672.88382</v>
      </c>
      <c r="Q150" s="7">
        <f t="shared" si="57"/>
        <v>3279.88382</v>
      </c>
      <c r="R150" s="33" t="str">
        <f t="shared" si="58"/>
        <v>Wellington-Low</v>
      </c>
      <c r="S150" s="29" t="str">
        <f>VLOOKUP(R150,'standalone power'!A:C,2,FALSE)</f>
        <v>Powershop (Low)</v>
      </c>
      <c r="T150" s="31">
        <f>VLOOKUP(R150,'standalone power'!A:C,3,FALSE)</f>
        <v>1843.0788000000002</v>
      </c>
      <c r="U150" s="30" t="str">
        <f>VLOOKUP(D150,'standalone broadband'!A:I,2,FALSE)</f>
        <v>Skinny - Fibre Ultra Unlimited [MAX]</v>
      </c>
      <c r="V150" s="30">
        <f>VLOOKUP(D150,'standalone broadband'!A:I,3,FALSE)</f>
        <v>90</v>
      </c>
      <c r="W150" s="30">
        <f>VLOOKUP(D150,'standalone broadband'!A:I,4,FALSE)</f>
        <v>10</v>
      </c>
      <c r="X150" s="30">
        <f>VLOOKUP(D150,'standalone broadband'!A:I,7,FALSE)</f>
        <v>90</v>
      </c>
      <c r="Y150" s="30">
        <f>VLOOKUP(D150,'standalone broadband'!A:I,8,FALSE)</f>
        <v>1000</v>
      </c>
      <c r="Z150" s="26">
        <f t="shared" si="59"/>
        <v>2843.0788000000002</v>
      </c>
      <c r="AA150" s="26">
        <f t="shared" si="60"/>
        <v>436.80501999999979</v>
      </c>
      <c r="AB150" s="26" t="str">
        <f t="shared" si="61"/>
        <v>Separate</v>
      </c>
      <c r="AD150" s="23" t="str">
        <f t="shared" si="62"/>
        <v>2degrees</v>
      </c>
      <c r="AE150" s="23" t="str">
        <f t="shared" si="63"/>
        <v>MAX</v>
      </c>
      <c r="AF150" s="24" t="str">
        <f t="shared" si="64"/>
        <v>Ultimate Unlimited</v>
      </c>
      <c r="AG150" s="25">
        <f t="shared" si="65"/>
        <v>3279.88382</v>
      </c>
      <c r="AH150" s="22" t="str">
        <f t="shared" si="66"/>
        <v>Powershop (Low)</v>
      </c>
      <c r="AI150" s="22" t="str">
        <f t="shared" si="67"/>
        <v>Skinny - Fibre Ultra Unlimited [MAX]</v>
      </c>
      <c r="AJ150" s="25">
        <f t="shared" si="68"/>
        <v>2843.0788000000002</v>
      </c>
      <c r="AK150" s="25">
        <f t="shared" si="69"/>
        <v>436.80501999999979</v>
      </c>
      <c r="AL150" s="22" t="str">
        <f t="shared" si="70"/>
        <v>Separate</v>
      </c>
    </row>
    <row r="151" spans="1:38">
      <c r="A151" s="19" t="s">
        <v>42</v>
      </c>
      <c r="B151" s="37" t="s">
        <v>37</v>
      </c>
      <c r="C151" t="s">
        <v>90</v>
      </c>
      <c r="D151" t="s">
        <v>9</v>
      </c>
      <c r="E151" s="34"/>
      <c r="F151" t="str">
        <f t="shared" ref="F151:F155" si="73">CONCATENATE(C151,"-",D151,E151)</f>
        <v>2degrees-UFB</v>
      </c>
      <c r="G151" s="1" t="str">
        <f>VLOOKUP(F151,'bundle broadband'!A:L,6,FALSE)</f>
        <v>Fibre Unlimited</v>
      </c>
      <c r="H151" s="12">
        <f>VLOOKUP(F151,'bundle broadband'!A:L,7,FALSE)</f>
        <v>97</v>
      </c>
      <c r="I151" s="1">
        <f>VLOOKUP(F151,'bundle broadband'!A:L,8,FALSE)</f>
        <v>75</v>
      </c>
      <c r="J151" s="1">
        <f>VLOOKUP(F151,'bundle broadband'!A:L,9,FALSE)</f>
        <v>1239</v>
      </c>
      <c r="K151" s="11">
        <f>VLOOKUP(F151,'bundle broadband'!A:L,10,FALSE)</f>
        <v>4</v>
      </c>
      <c r="L151" s="11">
        <f>VLOOKUP(F151,'bundle broadband'!A:L,11,FALSE)</f>
        <v>340</v>
      </c>
      <c r="M151" s="11">
        <f>VLOOKUP(F151,'bundle broadband'!A:L,12,FALSE)</f>
        <v>728</v>
      </c>
      <c r="N151" s="38" t="str">
        <f t="shared" si="56"/>
        <v>Wellington-Low-2degrees</v>
      </c>
      <c r="O151" s="2" t="str">
        <f>VLOOKUP(N151,'bundle power'!A:G,6,FALSE)</f>
        <v>2degrees Bundle (Low)</v>
      </c>
      <c r="P151" s="16">
        <f>VLOOKUP(N151,'bundle power'!A:G,7,FALSE)</f>
        <v>2672.88382</v>
      </c>
      <c r="Q151" s="7">
        <f t="shared" si="57"/>
        <v>3183.88382</v>
      </c>
      <c r="R151" s="33" t="str">
        <f t="shared" si="58"/>
        <v>Wellington-Low</v>
      </c>
      <c r="S151" s="29" t="str">
        <f>VLOOKUP(R151,'standalone power'!A:C,2,FALSE)</f>
        <v>Powershop (Low)</v>
      </c>
      <c r="T151" s="31">
        <f>VLOOKUP(R151,'standalone power'!A:C,3,FALSE)</f>
        <v>1843.0788000000002</v>
      </c>
      <c r="U151" s="30" t="str">
        <f>VLOOKUP(D151,'standalone broadband'!A:I,2,FALSE)</f>
        <v>Skinny - Fibre Unlimited [UFB]</v>
      </c>
      <c r="V151" s="30">
        <f>VLOOKUP(D151,'standalone broadband'!A:I,3,FALSE)</f>
        <v>75</v>
      </c>
      <c r="W151" s="30">
        <f>VLOOKUP(D151,'standalone broadband'!A:I,4,FALSE)</f>
        <v>10</v>
      </c>
      <c r="X151" s="30">
        <f>VLOOKUP(D151,'standalone broadband'!A:I,7,FALSE)</f>
        <v>75</v>
      </c>
      <c r="Y151" s="30">
        <f>VLOOKUP(D151,'standalone broadband'!A:I,8,FALSE)</f>
        <v>835</v>
      </c>
      <c r="Z151" s="26">
        <f t="shared" si="59"/>
        <v>2678.0788000000002</v>
      </c>
      <c r="AA151" s="26">
        <f t="shared" si="60"/>
        <v>505.80501999999979</v>
      </c>
      <c r="AB151" s="26" t="str">
        <f t="shared" si="61"/>
        <v>Separate</v>
      </c>
      <c r="AD151" s="23" t="str">
        <f t="shared" si="62"/>
        <v>2degrees</v>
      </c>
      <c r="AE151" s="23" t="str">
        <f t="shared" si="63"/>
        <v>UFB</v>
      </c>
      <c r="AF151" s="24" t="str">
        <f t="shared" si="64"/>
        <v>Fibre Unlimited</v>
      </c>
      <c r="AG151" s="25">
        <f t="shared" si="65"/>
        <v>3183.88382</v>
      </c>
      <c r="AH151" s="22" t="str">
        <f t="shared" si="66"/>
        <v>Powershop (Low)</v>
      </c>
      <c r="AI151" s="22" t="str">
        <f t="shared" si="67"/>
        <v>Skinny - Fibre Unlimited [UFB]</v>
      </c>
      <c r="AJ151" s="25">
        <f t="shared" si="68"/>
        <v>2678.0788000000002</v>
      </c>
      <c r="AK151" s="25">
        <f t="shared" si="69"/>
        <v>505.80501999999979</v>
      </c>
      <c r="AL151" s="22" t="str">
        <f t="shared" si="70"/>
        <v>Separate</v>
      </c>
    </row>
    <row r="152" spans="1:38">
      <c r="A152" s="19" t="s">
        <v>43</v>
      </c>
      <c r="B152" t="s">
        <v>21</v>
      </c>
      <c r="C152" t="s">
        <v>90</v>
      </c>
      <c r="D152" t="s">
        <v>9</v>
      </c>
      <c r="E152" s="34"/>
      <c r="F152" t="str">
        <f t="shared" si="73"/>
        <v>2degrees-UFB</v>
      </c>
      <c r="G152" s="1" t="str">
        <f>VLOOKUP(F152,'bundle broadband'!A:L,6,FALSE)</f>
        <v>Fibre Unlimited</v>
      </c>
      <c r="H152" s="12">
        <f>VLOOKUP(F152,'bundle broadband'!A:L,7,FALSE)</f>
        <v>97</v>
      </c>
      <c r="I152" s="1">
        <f>VLOOKUP(F152,'bundle broadband'!A:L,8,FALSE)</f>
        <v>75</v>
      </c>
      <c r="J152" s="1">
        <f>VLOOKUP(F152,'bundle broadband'!A:L,9,FALSE)</f>
        <v>1239</v>
      </c>
      <c r="K152" s="11">
        <f>VLOOKUP(F152,'bundle broadband'!A:L,10,FALSE)</f>
        <v>4</v>
      </c>
      <c r="L152" s="11">
        <f>VLOOKUP(F152,'bundle broadband'!A:L,11,FALSE)</f>
        <v>340</v>
      </c>
      <c r="M152" s="11">
        <f>VLOOKUP(F152,'bundle broadband'!A:L,12,FALSE)</f>
        <v>728</v>
      </c>
      <c r="N152" s="38" t="str">
        <f t="shared" si="56"/>
        <v>Christchurch-Standard-2degrees</v>
      </c>
      <c r="O152" s="2" t="str">
        <f>VLOOKUP(N152,'bundle power'!A:G,6,FALSE)</f>
        <v>2degrees Bundle (Standard)</v>
      </c>
      <c r="P152" s="16">
        <f>VLOOKUP(N152,'bundle power'!A:G,7,FALSE)</f>
        <v>3772.0206999999996</v>
      </c>
      <c r="Q152" s="7">
        <f t="shared" si="57"/>
        <v>4283.0206999999991</v>
      </c>
      <c r="R152" s="33" t="str">
        <f t="shared" si="58"/>
        <v>Christchurch-Standard</v>
      </c>
      <c r="S152" s="29" t="str">
        <f>VLOOKUP(R152,'standalone power'!A:C,2,FALSE)</f>
        <v>Frank Energy (Standard)</v>
      </c>
      <c r="T152" s="31">
        <f>VLOOKUP(R152,'standalone power'!A:C,3,FALSE)</f>
        <v>2600.1499999999996</v>
      </c>
      <c r="U152" s="30" t="str">
        <f>VLOOKUP(D152,'standalone broadband'!A:I,2,FALSE)</f>
        <v>Skinny - Fibre Unlimited [UFB]</v>
      </c>
      <c r="V152" s="30">
        <f>VLOOKUP(D152,'standalone broadband'!A:I,3,FALSE)</f>
        <v>75</v>
      </c>
      <c r="W152" s="30">
        <f>VLOOKUP(D152,'standalone broadband'!A:I,4,FALSE)</f>
        <v>10</v>
      </c>
      <c r="X152" s="30">
        <f>VLOOKUP(D152,'standalone broadband'!A:I,7,FALSE)</f>
        <v>75</v>
      </c>
      <c r="Y152" s="30">
        <f>VLOOKUP(D152,'standalone broadband'!A:I,8,FALSE)</f>
        <v>835</v>
      </c>
      <c r="Z152" s="26">
        <f t="shared" si="59"/>
        <v>3435.1499999999996</v>
      </c>
      <c r="AA152" s="26">
        <f t="shared" si="60"/>
        <v>847.87069999999949</v>
      </c>
      <c r="AB152" s="26" t="str">
        <f t="shared" si="61"/>
        <v>Separate</v>
      </c>
      <c r="AD152" s="23" t="str">
        <f t="shared" si="62"/>
        <v>2degrees</v>
      </c>
      <c r="AE152" s="23" t="str">
        <f t="shared" si="63"/>
        <v>UFB</v>
      </c>
      <c r="AF152" s="24" t="str">
        <f t="shared" si="64"/>
        <v>Fibre Unlimited</v>
      </c>
      <c r="AG152" s="25">
        <f t="shared" si="65"/>
        <v>4283.0206999999991</v>
      </c>
      <c r="AH152" s="22" t="str">
        <f t="shared" si="66"/>
        <v>Frank Energy (Standard)</v>
      </c>
      <c r="AI152" s="22" t="str">
        <f t="shared" si="67"/>
        <v>Skinny - Fibre Unlimited [UFB]</v>
      </c>
      <c r="AJ152" s="25">
        <f t="shared" si="68"/>
        <v>3435.1499999999996</v>
      </c>
      <c r="AK152" s="25">
        <f t="shared" si="69"/>
        <v>847.87069999999949</v>
      </c>
      <c r="AL152" s="22" t="str">
        <f t="shared" si="70"/>
        <v>Separate</v>
      </c>
    </row>
    <row r="153" spans="1:38">
      <c r="A153" s="19" t="s">
        <v>43</v>
      </c>
      <c r="B153" t="s">
        <v>21</v>
      </c>
      <c r="C153" t="s">
        <v>90</v>
      </c>
      <c r="D153" t="s">
        <v>69</v>
      </c>
      <c r="E153" s="34"/>
      <c r="F153" t="str">
        <f t="shared" si="73"/>
        <v>2degrees-MAX</v>
      </c>
      <c r="G153" s="1" t="str">
        <f>VLOOKUP(F153,'bundle broadband'!A:L,6,FALSE)</f>
        <v>Ultimate Unlimited</v>
      </c>
      <c r="H153" s="12">
        <f>VLOOKUP(F153,'bundle broadband'!A:L,7,FALSE)</f>
        <v>109</v>
      </c>
      <c r="I153" s="1">
        <f>VLOOKUP(F153,'bundle broadband'!A:L,8,FALSE)</f>
        <v>75</v>
      </c>
      <c r="J153" s="1">
        <f>VLOOKUP(F153,'bundle broadband'!A:L,9,FALSE)</f>
        <v>1383</v>
      </c>
      <c r="K153" s="11">
        <f>VLOOKUP(F153,'bundle broadband'!A:L,10,FALSE)</f>
        <v>4</v>
      </c>
      <c r="L153" s="11">
        <f>VLOOKUP(F153,'bundle broadband'!A:L,11,FALSE)</f>
        <v>340</v>
      </c>
      <c r="M153" s="11">
        <f>VLOOKUP(F153,'bundle broadband'!A:L,12,FALSE)</f>
        <v>776</v>
      </c>
      <c r="N153" s="38" t="str">
        <f t="shared" ref="N153:N166" si="74">CONCATENATE(A153,"-",B153,"-",C153,E153)</f>
        <v>Christchurch-Standard-2degrees</v>
      </c>
      <c r="O153" s="2" t="str">
        <f>VLOOKUP(N153,'bundle power'!A:G,6,FALSE)</f>
        <v>2degrees Bundle (Standard)</v>
      </c>
      <c r="P153" s="16">
        <f>VLOOKUP(N153,'bundle power'!A:G,7,FALSE)</f>
        <v>3772.0206999999996</v>
      </c>
      <c r="Q153" s="7">
        <f t="shared" ref="Q153:Q166" si="75">J153+P153-M153</f>
        <v>4379.0206999999991</v>
      </c>
      <c r="R153" s="33" t="str">
        <f t="shared" ref="R153:R166" si="76">CONCATENATE(A153,"-",B153)</f>
        <v>Christchurch-Standard</v>
      </c>
      <c r="S153" s="29" t="str">
        <f>VLOOKUP(R153,'standalone power'!A:C,2,FALSE)</f>
        <v>Frank Energy (Standard)</v>
      </c>
      <c r="T153" s="31">
        <f>VLOOKUP(R153,'standalone power'!A:C,3,FALSE)</f>
        <v>2600.1499999999996</v>
      </c>
      <c r="U153" s="30" t="str">
        <f>VLOOKUP(D153,'standalone broadband'!A:I,2,FALSE)</f>
        <v>Skinny - Fibre Ultra Unlimited [MAX]</v>
      </c>
      <c r="V153" s="30">
        <f>VLOOKUP(D153,'standalone broadband'!A:I,3,FALSE)</f>
        <v>90</v>
      </c>
      <c r="W153" s="30">
        <f>VLOOKUP(D153,'standalone broadband'!A:I,4,FALSE)</f>
        <v>10</v>
      </c>
      <c r="X153" s="30">
        <f>VLOOKUP(D153,'standalone broadband'!A:I,7,FALSE)</f>
        <v>90</v>
      </c>
      <c r="Y153" s="30">
        <f>VLOOKUP(D153,'standalone broadband'!A:I,8,FALSE)</f>
        <v>1000</v>
      </c>
      <c r="Z153" s="26">
        <f t="shared" ref="Z153:Z166" si="77">T153+Y153</f>
        <v>3600.1499999999996</v>
      </c>
      <c r="AA153" s="26">
        <f t="shared" ref="AA153:AA166" si="78">Q153-Z153</f>
        <v>778.87069999999949</v>
      </c>
      <c r="AB153" s="26" t="str">
        <f t="shared" ref="AB153:AB166" si="79">IF(AA153&gt;0, "Separate","Bundle")</f>
        <v>Separate</v>
      </c>
      <c r="AD153" s="23" t="str">
        <f t="shared" ref="AD153:AD166" si="80">C153</f>
        <v>2degrees</v>
      </c>
      <c r="AE153" s="23" t="str">
        <f t="shared" ref="AE153:AE166" si="81">D153</f>
        <v>MAX</v>
      </c>
      <c r="AF153" s="24" t="str">
        <f t="shared" ref="AF153:AF166" si="82">G153</f>
        <v>Ultimate Unlimited</v>
      </c>
      <c r="AG153" s="25">
        <f t="shared" ref="AG153:AG166" si="83">Q153</f>
        <v>4379.0206999999991</v>
      </c>
      <c r="AH153" s="22" t="str">
        <f t="shared" ref="AH153:AH166" si="84">S153</f>
        <v>Frank Energy (Standard)</v>
      </c>
      <c r="AI153" s="22" t="str">
        <f t="shared" ref="AI153:AI166" si="85">U153</f>
        <v>Skinny - Fibre Ultra Unlimited [MAX]</v>
      </c>
      <c r="AJ153" s="25">
        <f t="shared" ref="AJ153:AJ166" si="86">Z153</f>
        <v>3600.1499999999996</v>
      </c>
      <c r="AK153" s="25">
        <f t="shared" ref="AK153:AK166" si="87">AA153</f>
        <v>778.87069999999949</v>
      </c>
      <c r="AL153" s="22" t="str">
        <f t="shared" ref="AL153:AL166" si="88">AB153</f>
        <v>Separate</v>
      </c>
    </row>
    <row r="154" spans="1:38">
      <c r="A154" s="19" t="s">
        <v>43</v>
      </c>
      <c r="B154" s="37" t="s">
        <v>37</v>
      </c>
      <c r="C154" t="s">
        <v>90</v>
      </c>
      <c r="D154" t="s">
        <v>9</v>
      </c>
      <c r="E154" s="34"/>
      <c r="F154" t="str">
        <f t="shared" si="73"/>
        <v>2degrees-UFB</v>
      </c>
      <c r="G154" s="1" t="str">
        <f>VLOOKUP(F154,'bundle broadband'!A:L,6,FALSE)</f>
        <v>Fibre Unlimited</v>
      </c>
      <c r="H154" s="12">
        <f>VLOOKUP(F154,'bundle broadband'!A:L,7,FALSE)</f>
        <v>97</v>
      </c>
      <c r="I154" s="1">
        <f>VLOOKUP(F154,'bundle broadband'!A:L,8,FALSE)</f>
        <v>75</v>
      </c>
      <c r="J154" s="1">
        <f>VLOOKUP(F154,'bundle broadband'!A:L,9,FALSE)</f>
        <v>1239</v>
      </c>
      <c r="K154" s="11">
        <f>VLOOKUP(F154,'bundle broadband'!A:L,10,FALSE)</f>
        <v>4</v>
      </c>
      <c r="L154" s="11">
        <f>VLOOKUP(F154,'bundle broadband'!A:L,11,FALSE)</f>
        <v>340</v>
      </c>
      <c r="M154" s="11">
        <f>VLOOKUP(F154,'bundle broadband'!A:L,12,FALSE)</f>
        <v>728</v>
      </c>
      <c r="N154" s="38" t="str">
        <f t="shared" si="74"/>
        <v>Christchurch-Low-2degrees</v>
      </c>
      <c r="O154" s="2" t="str">
        <f>VLOOKUP(N154,'bundle power'!A:G,6,FALSE)</f>
        <v>2degrees Bundle (Low)</v>
      </c>
      <c r="P154" s="16">
        <f>VLOOKUP(N154,'bundle power'!A:G,7,FALSE)</f>
        <v>3087.7235499999997</v>
      </c>
      <c r="Q154" s="7">
        <f t="shared" si="75"/>
        <v>3598.7235499999997</v>
      </c>
      <c r="R154" s="33" t="str">
        <f t="shared" si="76"/>
        <v>Christchurch-Low</v>
      </c>
      <c r="S154" s="29" t="str">
        <f>VLOOKUP(R154,'standalone power'!A:C,2,FALSE)</f>
        <v>Frank Energy (Low)</v>
      </c>
      <c r="T154" s="31">
        <f>VLOOKUP(R154,'standalone power'!A:C,3,FALSE)</f>
        <v>2140.15</v>
      </c>
      <c r="U154" s="30" t="str">
        <f>VLOOKUP(D154,'standalone broadband'!A:I,2,FALSE)</f>
        <v>Skinny - Fibre Unlimited [UFB]</v>
      </c>
      <c r="V154" s="30">
        <f>VLOOKUP(D154,'standalone broadband'!A:I,3,FALSE)</f>
        <v>75</v>
      </c>
      <c r="W154" s="30">
        <f>VLOOKUP(D154,'standalone broadband'!A:I,4,FALSE)</f>
        <v>10</v>
      </c>
      <c r="X154" s="30">
        <f>VLOOKUP(D154,'standalone broadband'!A:I,7,FALSE)</f>
        <v>75</v>
      </c>
      <c r="Y154" s="30">
        <f>VLOOKUP(D154,'standalone broadband'!A:I,8,FALSE)</f>
        <v>835</v>
      </c>
      <c r="Z154" s="26">
        <f t="shared" si="77"/>
        <v>2975.15</v>
      </c>
      <c r="AA154" s="26">
        <f t="shared" si="78"/>
        <v>623.57354999999961</v>
      </c>
      <c r="AB154" s="26" t="str">
        <f t="shared" si="79"/>
        <v>Separate</v>
      </c>
      <c r="AD154" s="23" t="str">
        <f t="shared" si="80"/>
        <v>2degrees</v>
      </c>
      <c r="AE154" s="23" t="str">
        <f t="shared" si="81"/>
        <v>UFB</v>
      </c>
      <c r="AF154" s="24" t="str">
        <f t="shared" si="82"/>
        <v>Fibre Unlimited</v>
      </c>
      <c r="AG154" s="25">
        <f t="shared" si="83"/>
        <v>3598.7235499999997</v>
      </c>
      <c r="AH154" s="22" t="str">
        <f t="shared" si="84"/>
        <v>Frank Energy (Low)</v>
      </c>
      <c r="AI154" s="22" t="str">
        <f t="shared" si="85"/>
        <v>Skinny - Fibre Unlimited [UFB]</v>
      </c>
      <c r="AJ154" s="25">
        <f t="shared" si="86"/>
        <v>2975.15</v>
      </c>
      <c r="AK154" s="25">
        <f t="shared" si="87"/>
        <v>623.57354999999961</v>
      </c>
      <c r="AL154" s="22" t="str">
        <f t="shared" si="88"/>
        <v>Separate</v>
      </c>
    </row>
    <row r="155" spans="1:38">
      <c r="A155" s="19" t="s">
        <v>43</v>
      </c>
      <c r="B155" s="37" t="s">
        <v>37</v>
      </c>
      <c r="C155" t="s">
        <v>90</v>
      </c>
      <c r="D155" t="s">
        <v>69</v>
      </c>
      <c r="E155" s="34"/>
      <c r="F155" t="str">
        <f t="shared" si="73"/>
        <v>2degrees-MAX</v>
      </c>
      <c r="G155" s="1" t="str">
        <f>VLOOKUP(F155,'bundle broadband'!A:L,6,FALSE)</f>
        <v>Ultimate Unlimited</v>
      </c>
      <c r="H155" s="12">
        <f>VLOOKUP(F155,'bundle broadband'!A:L,7,FALSE)</f>
        <v>109</v>
      </c>
      <c r="I155" s="1">
        <f>VLOOKUP(F155,'bundle broadband'!A:L,8,FALSE)</f>
        <v>75</v>
      </c>
      <c r="J155" s="1">
        <f>VLOOKUP(F155,'bundle broadband'!A:L,9,FALSE)</f>
        <v>1383</v>
      </c>
      <c r="K155" s="11">
        <f>VLOOKUP(F155,'bundle broadband'!A:L,10,FALSE)</f>
        <v>4</v>
      </c>
      <c r="L155" s="11">
        <f>VLOOKUP(F155,'bundle broadband'!A:L,11,FALSE)</f>
        <v>340</v>
      </c>
      <c r="M155" s="11">
        <f>VLOOKUP(F155,'bundle broadband'!A:L,12,FALSE)</f>
        <v>776</v>
      </c>
      <c r="N155" s="38" t="str">
        <f t="shared" si="74"/>
        <v>Christchurch-Low-2degrees</v>
      </c>
      <c r="O155" s="2" t="str">
        <f>VLOOKUP(N155,'bundle power'!A:G,6,FALSE)</f>
        <v>2degrees Bundle (Low)</v>
      </c>
      <c r="P155" s="16">
        <f>VLOOKUP(N155,'bundle power'!A:G,7,FALSE)</f>
        <v>3087.7235499999997</v>
      </c>
      <c r="Q155" s="7">
        <f t="shared" si="75"/>
        <v>3694.7235499999997</v>
      </c>
      <c r="R155" s="33" t="str">
        <f t="shared" si="76"/>
        <v>Christchurch-Low</v>
      </c>
      <c r="S155" s="29" t="str">
        <f>VLOOKUP(R155,'standalone power'!A:C,2,FALSE)</f>
        <v>Frank Energy (Low)</v>
      </c>
      <c r="T155" s="31">
        <f>VLOOKUP(R155,'standalone power'!A:C,3,FALSE)</f>
        <v>2140.15</v>
      </c>
      <c r="U155" s="30" t="str">
        <f>VLOOKUP(D155,'standalone broadband'!A:I,2,FALSE)</f>
        <v>Skinny - Fibre Ultra Unlimited [MAX]</v>
      </c>
      <c r="V155" s="30">
        <f>VLOOKUP(D155,'standalone broadband'!A:I,3,FALSE)</f>
        <v>90</v>
      </c>
      <c r="W155" s="30">
        <f>VLOOKUP(D155,'standalone broadband'!A:I,4,FALSE)</f>
        <v>10</v>
      </c>
      <c r="X155" s="30">
        <f>VLOOKUP(D155,'standalone broadband'!A:I,7,FALSE)</f>
        <v>90</v>
      </c>
      <c r="Y155" s="30">
        <f>VLOOKUP(D155,'standalone broadband'!A:I,8,FALSE)</f>
        <v>1000</v>
      </c>
      <c r="Z155" s="26">
        <f t="shared" si="77"/>
        <v>3140.15</v>
      </c>
      <c r="AA155" s="26">
        <f t="shared" si="78"/>
        <v>554.57354999999961</v>
      </c>
      <c r="AB155" s="26" t="str">
        <f t="shared" si="79"/>
        <v>Separate</v>
      </c>
      <c r="AD155" s="23" t="str">
        <f t="shared" si="80"/>
        <v>2degrees</v>
      </c>
      <c r="AE155" s="23" t="str">
        <f t="shared" si="81"/>
        <v>MAX</v>
      </c>
      <c r="AF155" s="24" t="str">
        <f t="shared" si="82"/>
        <v>Ultimate Unlimited</v>
      </c>
      <c r="AG155" s="25">
        <f t="shared" si="83"/>
        <v>3694.7235499999997</v>
      </c>
      <c r="AH155" s="22" t="str">
        <f t="shared" si="84"/>
        <v>Frank Energy (Low)</v>
      </c>
      <c r="AI155" s="22" t="str">
        <f t="shared" si="85"/>
        <v>Skinny - Fibre Ultra Unlimited [MAX]</v>
      </c>
      <c r="AJ155" s="25">
        <f t="shared" si="86"/>
        <v>3140.15</v>
      </c>
      <c r="AK155" s="25">
        <f t="shared" si="87"/>
        <v>554.57354999999961</v>
      </c>
      <c r="AL155" s="22" t="str">
        <f t="shared" si="88"/>
        <v>Separate</v>
      </c>
    </row>
    <row r="156" spans="1:38">
      <c r="A156" s="19" t="s">
        <v>43</v>
      </c>
      <c r="B156" s="37" t="s">
        <v>37</v>
      </c>
      <c r="C156" t="s">
        <v>90</v>
      </c>
      <c r="D156" t="s">
        <v>9</v>
      </c>
      <c r="E156" s="34"/>
      <c r="F156" t="str">
        <f t="shared" ref="F156:F165" si="89">CONCATENATE(C156,"-",D156,E156)</f>
        <v>2degrees-UFB</v>
      </c>
      <c r="G156" s="1" t="str">
        <f>VLOOKUP(F156,'bundle broadband'!A:L,6,FALSE)</f>
        <v>Fibre Unlimited</v>
      </c>
      <c r="H156" s="12">
        <f>VLOOKUP(F156,'bundle broadband'!A:L,7,FALSE)</f>
        <v>97</v>
      </c>
      <c r="I156" s="1">
        <f>VLOOKUP(F156,'bundle broadband'!A:L,8,FALSE)</f>
        <v>75</v>
      </c>
      <c r="J156" s="1">
        <f>VLOOKUP(F156,'bundle broadband'!A:L,9,FALSE)</f>
        <v>1239</v>
      </c>
      <c r="K156" s="11">
        <f>VLOOKUP(F156,'bundle broadband'!A:L,10,FALSE)</f>
        <v>4</v>
      </c>
      <c r="L156" s="11">
        <f>VLOOKUP(F156,'bundle broadband'!A:L,11,FALSE)</f>
        <v>340</v>
      </c>
      <c r="M156" s="11">
        <f>VLOOKUP(F156,'bundle broadband'!A:L,12,FALSE)</f>
        <v>728</v>
      </c>
      <c r="N156" s="38" t="str">
        <f t="shared" si="74"/>
        <v>Christchurch-Low-2degrees</v>
      </c>
      <c r="O156" s="2" t="str">
        <f>VLOOKUP(N156,'bundle power'!A:G,6,FALSE)</f>
        <v>2degrees Bundle (Low)</v>
      </c>
      <c r="P156" s="16">
        <f>VLOOKUP(N156,'bundle power'!A:G,7,FALSE)</f>
        <v>3087.7235499999997</v>
      </c>
      <c r="Q156" s="7">
        <f t="shared" si="75"/>
        <v>3598.7235499999997</v>
      </c>
      <c r="R156" s="33" t="str">
        <f t="shared" si="76"/>
        <v>Christchurch-Low</v>
      </c>
      <c r="S156" s="29" t="str">
        <f>VLOOKUP(R156,'standalone power'!A:C,2,FALSE)</f>
        <v>Frank Energy (Low)</v>
      </c>
      <c r="T156" s="31">
        <f>VLOOKUP(R156,'standalone power'!A:C,3,FALSE)</f>
        <v>2140.15</v>
      </c>
      <c r="U156" s="30" t="str">
        <f>VLOOKUP(D156,'standalone broadband'!A:I,2,FALSE)</f>
        <v>Skinny - Fibre Unlimited [UFB]</v>
      </c>
      <c r="V156" s="30">
        <f>VLOOKUP(D156,'standalone broadband'!A:I,3,FALSE)</f>
        <v>75</v>
      </c>
      <c r="W156" s="30">
        <f>VLOOKUP(D156,'standalone broadband'!A:I,4,FALSE)</f>
        <v>10</v>
      </c>
      <c r="X156" s="30">
        <f>VLOOKUP(D156,'standalone broadband'!A:I,7,FALSE)</f>
        <v>75</v>
      </c>
      <c r="Y156" s="30">
        <f>VLOOKUP(D156,'standalone broadband'!A:I,8,FALSE)</f>
        <v>835</v>
      </c>
      <c r="Z156" s="26">
        <f t="shared" si="77"/>
        <v>2975.15</v>
      </c>
      <c r="AA156" s="26">
        <f t="shared" si="78"/>
        <v>623.57354999999961</v>
      </c>
      <c r="AB156" s="26" t="str">
        <f t="shared" si="79"/>
        <v>Separate</v>
      </c>
      <c r="AD156" s="23" t="str">
        <f t="shared" si="80"/>
        <v>2degrees</v>
      </c>
      <c r="AE156" s="23" t="str">
        <f t="shared" si="81"/>
        <v>UFB</v>
      </c>
      <c r="AF156" s="24" t="str">
        <f t="shared" si="82"/>
        <v>Fibre Unlimited</v>
      </c>
      <c r="AG156" s="25">
        <f t="shared" si="83"/>
        <v>3598.7235499999997</v>
      </c>
      <c r="AH156" s="22" t="str">
        <f t="shared" si="84"/>
        <v>Frank Energy (Low)</v>
      </c>
      <c r="AI156" s="22" t="str">
        <f t="shared" si="85"/>
        <v>Skinny - Fibre Unlimited [UFB]</v>
      </c>
      <c r="AJ156" s="25">
        <f t="shared" si="86"/>
        <v>2975.15</v>
      </c>
      <c r="AK156" s="25">
        <f t="shared" si="87"/>
        <v>623.57354999999961</v>
      </c>
      <c r="AL156" s="22" t="str">
        <f t="shared" si="88"/>
        <v>Separate</v>
      </c>
    </row>
    <row r="157" spans="1:38">
      <c r="A157" s="19" t="s">
        <v>45</v>
      </c>
      <c r="B157" t="s">
        <v>21</v>
      </c>
      <c r="C157" t="s">
        <v>90</v>
      </c>
      <c r="D157" t="s">
        <v>9</v>
      </c>
      <c r="E157" s="34"/>
      <c r="F157" t="str">
        <f t="shared" si="89"/>
        <v>2degrees-UFB</v>
      </c>
      <c r="G157" s="1" t="str">
        <f>VLOOKUP(F157,'bundle broadband'!A:L,6,FALSE)</f>
        <v>Fibre Unlimited</v>
      </c>
      <c r="H157" s="12">
        <f>VLOOKUP(F157,'bundle broadband'!A:L,7,FALSE)</f>
        <v>97</v>
      </c>
      <c r="I157" s="1">
        <f>VLOOKUP(F157,'bundle broadband'!A:L,8,FALSE)</f>
        <v>75</v>
      </c>
      <c r="J157" s="1">
        <f>VLOOKUP(F157,'bundle broadband'!A:L,9,FALSE)</f>
        <v>1239</v>
      </c>
      <c r="K157" s="11">
        <f>VLOOKUP(F157,'bundle broadband'!A:L,10,FALSE)</f>
        <v>4</v>
      </c>
      <c r="L157" s="11">
        <f>VLOOKUP(F157,'bundle broadband'!A:L,11,FALSE)</f>
        <v>340</v>
      </c>
      <c r="M157" s="11">
        <f>VLOOKUP(F157,'bundle broadband'!A:L,12,FALSE)</f>
        <v>728</v>
      </c>
      <c r="N157" s="38" t="str">
        <f t="shared" si="74"/>
        <v>Hamilton-Standard-2degrees</v>
      </c>
      <c r="O157" s="2" t="str">
        <f>VLOOKUP(N157,'bundle power'!A:G,6,FALSE)</f>
        <v>2degrees Bundle (Standard)</v>
      </c>
      <c r="P157" s="16">
        <f>VLOOKUP(N157,'bundle power'!A:G,7,FALSE)</f>
        <v>3906.0324999999993</v>
      </c>
      <c r="Q157" s="7">
        <f t="shared" si="75"/>
        <v>4417.0324999999993</v>
      </c>
      <c r="R157" s="33" t="str">
        <f t="shared" si="76"/>
        <v>Hamilton-Standard</v>
      </c>
      <c r="S157" s="29" t="str">
        <f>VLOOKUP(R157,'standalone power'!A:C,2,FALSE)</f>
        <v>Flick Energy Off Peak (Standard)</v>
      </c>
      <c r="T157" s="31">
        <f>VLOOKUP(R157,'standalone power'!A:C,3,FALSE)</f>
        <v>2676.7112499999998</v>
      </c>
      <c r="U157" s="30" t="str">
        <f>VLOOKUP(D157,'standalone broadband'!A:I,2,FALSE)</f>
        <v>Skinny - Fibre Unlimited [UFB]</v>
      </c>
      <c r="V157" s="30">
        <f>VLOOKUP(D157,'standalone broadband'!A:I,3,FALSE)</f>
        <v>75</v>
      </c>
      <c r="W157" s="30">
        <f>VLOOKUP(D157,'standalone broadband'!A:I,4,FALSE)</f>
        <v>10</v>
      </c>
      <c r="X157" s="30">
        <f>VLOOKUP(D157,'standalone broadband'!A:I,7,FALSE)</f>
        <v>75</v>
      </c>
      <c r="Y157" s="30">
        <f>VLOOKUP(D157,'standalone broadband'!A:I,8,FALSE)</f>
        <v>835</v>
      </c>
      <c r="Z157" s="26">
        <f t="shared" si="77"/>
        <v>3511.7112499999998</v>
      </c>
      <c r="AA157" s="26">
        <f t="shared" si="78"/>
        <v>905.32124999999951</v>
      </c>
      <c r="AB157" s="26" t="str">
        <f t="shared" si="79"/>
        <v>Separate</v>
      </c>
      <c r="AD157" s="23" t="str">
        <f t="shared" si="80"/>
        <v>2degrees</v>
      </c>
      <c r="AE157" s="23" t="str">
        <f t="shared" si="81"/>
        <v>UFB</v>
      </c>
      <c r="AF157" s="24" t="str">
        <f t="shared" si="82"/>
        <v>Fibre Unlimited</v>
      </c>
      <c r="AG157" s="25">
        <f t="shared" si="83"/>
        <v>4417.0324999999993</v>
      </c>
      <c r="AH157" s="22" t="str">
        <f t="shared" si="84"/>
        <v>Flick Energy Off Peak (Standard)</v>
      </c>
      <c r="AI157" s="22" t="str">
        <f t="shared" si="85"/>
        <v>Skinny - Fibre Unlimited [UFB]</v>
      </c>
      <c r="AJ157" s="25">
        <f t="shared" si="86"/>
        <v>3511.7112499999998</v>
      </c>
      <c r="AK157" s="25">
        <f t="shared" si="87"/>
        <v>905.32124999999951</v>
      </c>
      <c r="AL157" s="22" t="str">
        <f t="shared" si="88"/>
        <v>Separate</v>
      </c>
    </row>
    <row r="158" spans="1:38">
      <c r="A158" s="19" t="s">
        <v>45</v>
      </c>
      <c r="B158" t="s">
        <v>21</v>
      </c>
      <c r="C158" t="s">
        <v>90</v>
      </c>
      <c r="D158" t="s">
        <v>69</v>
      </c>
      <c r="E158" s="34"/>
      <c r="F158" t="str">
        <f t="shared" si="89"/>
        <v>2degrees-MAX</v>
      </c>
      <c r="G158" s="1" t="str">
        <f>VLOOKUP(F158,'bundle broadband'!A:L,6,FALSE)</f>
        <v>Ultimate Unlimited</v>
      </c>
      <c r="H158" s="12">
        <f>VLOOKUP(F158,'bundle broadband'!A:L,7,FALSE)</f>
        <v>109</v>
      </c>
      <c r="I158" s="1">
        <f>VLOOKUP(F158,'bundle broadband'!A:L,8,FALSE)</f>
        <v>75</v>
      </c>
      <c r="J158" s="1">
        <f>VLOOKUP(F158,'bundle broadband'!A:L,9,FALSE)</f>
        <v>1383</v>
      </c>
      <c r="K158" s="11">
        <f>VLOOKUP(F158,'bundle broadband'!A:L,10,FALSE)</f>
        <v>4</v>
      </c>
      <c r="L158" s="11">
        <f>VLOOKUP(F158,'bundle broadband'!A:L,11,FALSE)</f>
        <v>340</v>
      </c>
      <c r="M158" s="11">
        <f>VLOOKUP(F158,'bundle broadband'!A:L,12,FALSE)</f>
        <v>776</v>
      </c>
      <c r="N158" s="38" t="str">
        <f t="shared" si="74"/>
        <v>Hamilton-Standard-2degrees</v>
      </c>
      <c r="O158" s="2" t="str">
        <f>VLOOKUP(N158,'bundle power'!A:G,6,FALSE)</f>
        <v>2degrees Bundle (Standard)</v>
      </c>
      <c r="P158" s="16">
        <f>VLOOKUP(N158,'bundle power'!A:G,7,FALSE)</f>
        <v>3906.0324999999993</v>
      </c>
      <c r="Q158" s="7">
        <f t="shared" si="75"/>
        <v>4513.0324999999993</v>
      </c>
      <c r="R158" s="33" t="str">
        <f t="shared" si="76"/>
        <v>Hamilton-Standard</v>
      </c>
      <c r="S158" s="29" t="str">
        <f>VLOOKUP(R158,'standalone power'!A:C,2,FALSE)</f>
        <v>Flick Energy Off Peak (Standard)</v>
      </c>
      <c r="T158" s="31">
        <f>VLOOKUP(R158,'standalone power'!A:C,3,FALSE)</f>
        <v>2676.7112499999998</v>
      </c>
      <c r="U158" s="30" t="str">
        <f>VLOOKUP(D158,'standalone broadband'!A:I,2,FALSE)</f>
        <v>Skinny - Fibre Ultra Unlimited [MAX]</v>
      </c>
      <c r="V158" s="30">
        <f>VLOOKUP(D158,'standalone broadband'!A:I,3,FALSE)</f>
        <v>90</v>
      </c>
      <c r="W158" s="30">
        <f>VLOOKUP(D158,'standalone broadband'!A:I,4,FALSE)</f>
        <v>10</v>
      </c>
      <c r="X158" s="30">
        <f>VLOOKUP(D158,'standalone broadband'!A:I,7,FALSE)</f>
        <v>90</v>
      </c>
      <c r="Y158" s="30">
        <f>VLOOKUP(D158,'standalone broadband'!A:I,8,FALSE)</f>
        <v>1000</v>
      </c>
      <c r="Z158" s="26">
        <f t="shared" si="77"/>
        <v>3676.7112499999998</v>
      </c>
      <c r="AA158" s="26">
        <f t="shared" si="78"/>
        <v>836.32124999999951</v>
      </c>
      <c r="AB158" s="26" t="str">
        <f t="shared" si="79"/>
        <v>Separate</v>
      </c>
      <c r="AD158" s="23" t="str">
        <f t="shared" si="80"/>
        <v>2degrees</v>
      </c>
      <c r="AE158" s="23" t="str">
        <f t="shared" si="81"/>
        <v>MAX</v>
      </c>
      <c r="AF158" s="24" t="str">
        <f t="shared" si="82"/>
        <v>Ultimate Unlimited</v>
      </c>
      <c r="AG158" s="25">
        <f t="shared" si="83"/>
        <v>4513.0324999999993</v>
      </c>
      <c r="AH158" s="22" t="str">
        <f t="shared" si="84"/>
        <v>Flick Energy Off Peak (Standard)</v>
      </c>
      <c r="AI158" s="22" t="str">
        <f t="shared" si="85"/>
        <v>Skinny - Fibre Ultra Unlimited [MAX]</v>
      </c>
      <c r="AJ158" s="25">
        <f t="shared" si="86"/>
        <v>3676.7112499999998</v>
      </c>
      <c r="AK158" s="25">
        <f t="shared" si="87"/>
        <v>836.32124999999951</v>
      </c>
      <c r="AL158" s="22" t="str">
        <f t="shared" si="88"/>
        <v>Separate</v>
      </c>
    </row>
    <row r="159" spans="1:38">
      <c r="A159" s="19" t="s">
        <v>45</v>
      </c>
      <c r="B159" s="37" t="s">
        <v>37</v>
      </c>
      <c r="C159" t="s">
        <v>90</v>
      </c>
      <c r="D159" t="s">
        <v>9</v>
      </c>
      <c r="E159" s="34"/>
      <c r="F159" t="str">
        <f t="shared" si="89"/>
        <v>2degrees-UFB</v>
      </c>
      <c r="G159" s="1" t="str">
        <f>VLOOKUP(F159,'bundle broadband'!A:L,6,FALSE)</f>
        <v>Fibre Unlimited</v>
      </c>
      <c r="H159" s="12">
        <f>VLOOKUP(F159,'bundle broadband'!A:L,7,FALSE)</f>
        <v>97</v>
      </c>
      <c r="I159" s="1">
        <f>VLOOKUP(F159,'bundle broadband'!A:L,8,FALSE)</f>
        <v>75</v>
      </c>
      <c r="J159" s="1">
        <f>VLOOKUP(F159,'bundle broadband'!A:L,9,FALSE)</f>
        <v>1239</v>
      </c>
      <c r="K159" s="11">
        <f>VLOOKUP(F159,'bundle broadband'!A:L,10,FALSE)</f>
        <v>4</v>
      </c>
      <c r="L159" s="11">
        <f>VLOOKUP(F159,'bundle broadband'!A:L,11,FALSE)</f>
        <v>340</v>
      </c>
      <c r="M159" s="11">
        <f>VLOOKUP(F159,'bundle broadband'!A:L,12,FALSE)</f>
        <v>728</v>
      </c>
      <c r="N159" s="38" t="str">
        <f t="shared" si="74"/>
        <v>Hamilton-Low-2degrees</v>
      </c>
      <c r="O159" s="2" t="str">
        <f>VLOOKUP(N159,'bundle power'!A:G,6,FALSE)</f>
        <v>2degrees Bundle (Low)</v>
      </c>
      <c r="P159" s="16">
        <f>VLOOKUP(N159,'bundle power'!A:G,7,FALSE)</f>
        <v>3126.1484999999998</v>
      </c>
      <c r="Q159" s="7">
        <f t="shared" si="75"/>
        <v>3637.1484999999993</v>
      </c>
      <c r="R159" s="33" t="str">
        <f t="shared" si="76"/>
        <v>Hamilton-Low</v>
      </c>
      <c r="S159" s="29" t="str">
        <f>VLOOKUP(R159,'standalone power'!A:C,2,FALSE)</f>
        <v>Frank Energy (Low)</v>
      </c>
      <c r="T159" s="31">
        <f>VLOOKUP(R159,'standalone power'!A:C,3,FALSE)</f>
        <v>2164.1849999999995</v>
      </c>
      <c r="U159" s="30" t="str">
        <f>VLOOKUP(D159,'standalone broadband'!A:I,2,FALSE)</f>
        <v>Skinny - Fibre Unlimited [UFB]</v>
      </c>
      <c r="V159" s="30">
        <f>VLOOKUP(D159,'standalone broadband'!A:I,3,FALSE)</f>
        <v>75</v>
      </c>
      <c r="W159" s="30">
        <f>VLOOKUP(D159,'standalone broadband'!A:I,4,FALSE)</f>
        <v>10</v>
      </c>
      <c r="X159" s="30">
        <f>VLOOKUP(D159,'standalone broadband'!A:I,7,FALSE)</f>
        <v>75</v>
      </c>
      <c r="Y159" s="30">
        <f>VLOOKUP(D159,'standalone broadband'!A:I,8,FALSE)</f>
        <v>835</v>
      </c>
      <c r="Z159" s="26">
        <f t="shared" si="77"/>
        <v>2999.1849999999995</v>
      </c>
      <c r="AA159" s="26">
        <f t="shared" si="78"/>
        <v>637.96349999999984</v>
      </c>
      <c r="AB159" s="26" t="str">
        <f t="shared" si="79"/>
        <v>Separate</v>
      </c>
      <c r="AD159" s="23" t="str">
        <f t="shared" si="80"/>
        <v>2degrees</v>
      </c>
      <c r="AE159" s="23" t="str">
        <f t="shared" si="81"/>
        <v>UFB</v>
      </c>
      <c r="AF159" s="24" t="str">
        <f t="shared" si="82"/>
        <v>Fibre Unlimited</v>
      </c>
      <c r="AG159" s="25">
        <f t="shared" si="83"/>
        <v>3637.1484999999993</v>
      </c>
      <c r="AH159" s="22" t="str">
        <f t="shared" si="84"/>
        <v>Frank Energy (Low)</v>
      </c>
      <c r="AI159" s="22" t="str">
        <f t="shared" si="85"/>
        <v>Skinny - Fibre Unlimited [UFB]</v>
      </c>
      <c r="AJ159" s="25">
        <f t="shared" si="86"/>
        <v>2999.1849999999995</v>
      </c>
      <c r="AK159" s="25">
        <f t="shared" si="87"/>
        <v>637.96349999999984</v>
      </c>
      <c r="AL159" s="22" t="str">
        <f t="shared" si="88"/>
        <v>Separate</v>
      </c>
    </row>
    <row r="160" spans="1:38">
      <c r="A160" s="19" t="s">
        <v>45</v>
      </c>
      <c r="B160" s="37" t="s">
        <v>37</v>
      </c>
      <c r="C160" t="s">
        <v>90</v>
      </c>
      <c r="D160" t="s">
        <v>69</v>
      </c>
      <c r="E160" s="34"/>
      <c r="F160" t="str">
        <f t="shared" si="89"/>
        <v>2degrees-MAX</v>
      </c>
      <c r="G160" s="1" t="str">
        <f>VLOOKUP(F160,'bundle broadband'!A:L,6,FALSE)</f>
        <v>Ultimate Unlimited</v>
      </c>
      <c r="H160" s="12">
        <f>VLOOKUP(F160,'bundle broadband'!A:L,7,FALSE)</f>
        <v>109</v>
      </c>
      <c r="I160" s="1">
        <f>VLOOKUP(F160,'bundle broadband'!A:L,8,FALSE)</f>
        <v>75</v>
      </c>
      <c r="J160" s="1">
        <f>VLOOKUP(F160,'bundle broadband'!A:L,9,FALSE)</f>
        <v>1383</v>
      </c>
      <c r="K160" s="11">
        <f>VLOOKUP(F160,'bundle broadband'!A:L,10,FALSE)</f>
        <v>4</v>
      </c>
      <c r="L160" s="11">
        <f>VLOOKUP(F160,'bundle broadband'!A:L,11,FALSE)</f>
        <v>340</v>
      </c>
      <c r="M160" s="11">
        <f>VLOOKUP(F160,'bundle broadband'!A:L,12,FALSE)</f>
        <v>776</v>
      </c>
      <c r="N160" s="38" t="str">
        <f t="shared" si="74"/>
        <v>Hamilton-Low-2degrees</v>
      </c>
      <c r="O160" s="2" t="str">
        <f>VLOOKUP(N160,'bundle power'!A:G,6,FALSE)</f>
        <v>2degrees Bundle (Low)</v>
      </c>
      <c r="P160" s="16">
        <f>VLOOKUP(N160,'bundle power'!A:G,7,FALSE)</f>
        <v>3126.1484999999998</v>
      </c>
      <c r="Q160" s="7">
        <f t="shared" si="75"/>
        <v>3733.1484999999993</v>
      </c>
      <c r="R160" s="33" t="str">
        <f t="shared" si="76"/>
        <v>Hamilton-Low</v>
      </c>
      <c r="S160" s="29" t="str">
        <f>VLOOKUP(R160,'standalone power'!A:C,2,FALSE)</f>
        <v>Frank Energy (Low)</v>
      </c>
      <c r="T160" s="31">
        <f>VLOOKUP(R160,'standalone power'!A:C,3,FALSE)</f>
        <v>2164.1849999999995</v>
      </c>
      <c r="U160" s="30" t="str">
        <f>VLOOKUP(D160,'standalone broadband'!A:I,2,FALSE)</f>
        <v>Skinny - Fibre Ultra Unlimited [MAX]</v>
      </c>
      <c r="V160" s="30">
        <f>VLOOKUP(D160,'standalone broadband'!A:I,3,FALSE)</f>
        <v>90</v>
      </c>
      <c r="W160" s="30">
        <f>VLOOKUP(D160,'standalone broadband'!A:I,4,FALSE)</f>
        <v>10</v>
      </c>
      <c r="X160" s="30">
        <f>VLOOKUP(D160,'standalone broadband'!A:I,7,FALSE)</f>
        <v>90</v>
      </c>
      <c r="Y160" s="30">
        <f>VLOOKUP(D160,'standalone broadband'!A:I,8,FALSE)</f>
        <v>1000</v>
      </c>
      <c r="Z160" s="26">
        <f t="shared" si="77"/>
        <v>3164.1849999999995</v>
      </c>
      <c r="AA160" s="26">
        <f t="shared" si="78"/>
        <v>568.96349999999984</v>
      </c>
      <c r="AB160" s="26" t="str">
        <f t="shared" si="79"/>
        <v>Separate</v>
      </c>
      <c r="AD160" s="23" t="str">
        <f t="shared" si="80"/>
        <v>2degrees</v>
      </c>
      <c r="AE160" s="23" t="str">
        <f t="shared" si="81"/>
        <v>MAX</v>
      </c>
      <c r="AF160" s="24" t="str">
        <f t="shared" si="82"/>
        <v>Ultimate Unlimited</v>
      </c>
      <c r="AG160" s="25">
        <f t="shared" si="83"/>
        <v>3733.1484999999993</v>
      </c>
      <c r="AH160" s="22" t="str">
        <f t="shared" si="84"/>
        <v>Frank Energy (Low)</v>
      </c>
      <c r="AI160" s="22" t="str">
        <f t="shared" si="85"/>
        <v>Skinny - Fibre Ultra Unlimited [MAX]</v>
      </c>
      <c r="AJ160" s="25">
        <f t="shared" si="86"/>
        <v>3164.1849999999995</v>
      </c>
      <c r="AK160" s="25">
        <f t="shared" si="87"/>
        <v>568.96349999999984</v>
      </c>
      <c r="AL160" s="22" t="str">
        <f t="shared" si="88"/>
        <v>Separate</v>
      </c>
    </row>
    <row r="161" spans="1:38">
      <c r="A161" s="19" t="s">
        <v>45</v>
      </c>
      <c r="B161" s="37" t="s">
        <v>37</v>
      </c>
      <c r="C161" t="s">
        <v>90</v>
      </c>
      <c r="D161" t="s">
        <v>9</v>
      </c>
      <c r="E161" s="34"/>
      <c r="F161" t="str">
        <f t="shared" si="89"/>
        <v>2degrees-UFB</v>
      </c>
      <c r="G161" s="1" t="str">
        <f>VLOOKUP(F161,'bundle broadband'!A:L,6,FALSE)</f>
        <v>Fibre Unlimited</v>
      </c>
      <c r="H161" s="12">
        <f>VLOOKUP(F161,'bundle broadband'!A:L,7,FALSE)</f>
        <v>97</v>
      </c>
      <c r="I161" s="1">
        <f>VLOOKUP(F161,'bundle broadband'!A:L,8,FALSE)</f>
        <v>75</v>
      </c>
      <c r="J161" s="1">
        <f>VLOOKUP(F161,'bundle broadband'!A:L,9,FALSE)</f>
        <v>1239</v>
      </c>
      <c r="K161" s="11">
        <f>VLOOKUP(F161,'bundle broadband'!A:L,10,FALSE)</f>
        <v>4</v>
      </c>
      <c r="L161" s="11">
        <f>VLOOKUP(F161,'bundle broadband'!A:L,11,FALSE)</f>
        <v>340</v>
      </c>
      <c r="M161" s="11">
        <f>VLOOKUP(F161,'bundle broadband'!A:L,12,FALSE)</f>
        <v>728</v>
      </c>
      <c r="N161" s="38" t="str">
        <f t="shared" si="74"/>
        <v>Hamilton-Low-2degrees</v>
      </c>
      <c r="O161" s="2" t="str">
        <f>VLOOKUP(N161,'bundle power'!A:G,6,FALSE)</f>
        <v>2degrees Bundle (Low)</v>
      </c>
      <c r="P161" s="16">
        <f>VLOOKUP(N161,'bundle power'!A:G,7,FALSE)</f>
        <v>3126.1484999999998</v>
      </c>
      <c r="Q161" s="7">
        <f t="shared" si="75"/>
        <v>3637.1484999999993</v>
      </c>
      <c r="R161" s="33" t="str">
        <f t="shared" si="76"/>
        <v>Hamilton-Low</v>
      </c>
      <c r="S161" s="29" t="str">
        <f>VLOOKUP(R161,'standalone power'!A:C,2,FALSE)</f>
        <v>Frank Energy (Low)</v>
      </c>
      <c r="T161" s="31">
        <f>VLOOKUP(R161,'standalone power'!A:C,3,FALSE)</f>
        <v>2164.1849999999995</v>
      </c>
      <c r="U161" s="30" t="str">
        <f>VLOOKUP(D161,'standalone broadband'!A:I,2,FALSE)</f>
        <v>Skinny - Fibre Unlimited [UFB]</v>
      </c>
      <c r="V161" s="30">
        <f>VLOOKUP(D161,'standalone broadband'!A:I,3,FALSE)</f>
        <v>75</v>
      </c>
      <c r="W161" s="30">
        <f>VLOOKUP(D161,'standalone broadband'!A:I,4,FALSE)</f>
        <v>10</v>
      </c>
      <c r="X161" s="30">
        <f>VLOOKUP(D161,'standalone broadband'!A:I,7,FALSE)</f>
        <v>75</v>
      </c>
      <c r="Y161" s="30">
        <f>VLOOKUP(D161,'standalone broadband'!A:I,8,FALSE)</f>
        <v>835</v>
      </c>
      <c r="Z161" s="26">
        <f t="shared" si="77"/>
        <v>2999.1849999999995</v>
      </c>
      <c r="AA161" s="26">
        <f t="shared" si="78"/>
        <v>637.96349999999984</v>
      </c>
      <c r="AB161" s="26" t="str">
        <f t="shared" si="79"/>
        <v>Separate</v>
      </c>
      <c r="AD161" s="23" t="str">
        <f t="shared" si="80"/>
        <v>2degrees</v>
      </c>
      <c r="AE161" s="23" t="str">
        <f t="shared" si="81"/>
        <v>UFB</v>
      </c>
      <c r="AF161" s="24" t="str">
        <f t="shared" si="82"/>
        <v>Fibre Unlimited</v>
      </c>
      <c r="AG161" s="25">
        <f t="shared" si="83"/>
        <v>3637.1484999999993</v>
      </c>
      <c r="AH161" s="22" t="str">
        <f t="shared" si="84"/>
        <v>Frank Energy (Low)</v>
      </c>
      <c r="AI161" s="22" t="str">
        <f t="shared" si="85"/>
        <v>Skinny - Fibre Unlimited [UFB]</v>
      </c>
      <c r="AJ161" s="25">
        <f t="shared" si="86"/>
        <v>2999.1849999999995</v>
      </c>
      <c r="AK161" s="25">
        <f t="shared" si="87"/>
        <v>637.96349999999984</v>
      </c>
      <c r="AL161" s="22" t="str">
        <f t="shared" si="88"/>
        <v>Separate</v>
      </c>
    </row>
    <row r="162" spans="1:38">
      <c r="A162" s="19" t="s">
        <v>44</v>
      </c>
      <c r="B162" t="s">
        <v>21</v>
      </c>
      <c r="C162" t="s">
        <v>90</v>
      </c>
      <c r="D162" t="s">
        <v>9</v>
      </c>
      <c r="E162" s="34"/>
      <c r="F162" t="str">
        <f t="shared" si="89"/>
        <v>2degrees-UFB</v>
      </c>
      <c r="G162" s="1" t="str">
        <f>VLOOKUP(F162,'bundle broadband'!A:L,6,FALSE)</f>
        <v>Fibre Unlimited</v>
      </c>
      <c r="H162" s="12">
        <f>VLOOKUP(F162,'bundle broadband'!A:L,7,FALSE)</f>
        <v>97</v>
      </c>
      <c r="I162" s="1">
        <f>VLOOKUP(F162,'bundle broadband'!A:L,8,FALSE)</f>
        <v>75</v>
      </c>
      <c r="J162" s="1">
        <f>VLOOKUP(F162,'bundle broadband'!A:L,9,FALSE)</f>
        <v>1239</v>
      </c>
      <c r="K162" s="11">
        <f>VLOOKUP(F162,'bundle broadband'!A:L,10,FALSE)</f>
        <v>4</v>
      </c>
      <c r="L162" s="11">
        <f>VLOOKUP(F162,'bundle broadband'!A:L,11,FALSE)</f>
        <v>340</v>
      </c>
      <c r="M162" s="11">
        <f>VLOOKUP(F162,'bundle broadband'!A:L,12,FALSE)</f>
        <v>728</v>
      </c>
      <c r="N162" s="38" t="str">
        <f t="shared" si="74"/>
        <v>Dunedin-Standard-2degrees</v>
      </c>
      <c r="O162" s="2" t="str">
        <f>VLOOKUP(N162,'bundle power'!A:G,6,FALSE)</f>
        <v>2degrees Bundle (Standard)</v>
      </c>
      <c r="P162" s="16">
        <f>VLOOKUP(N162,'bundle power'!A:G,7,FALSE)</f>
        <v>4176.3581699999995</v>
      </c>
      <c r="Q162" s="7">
        <f t="shared" si="75"/>
        <v>4687.3581699999995</v>
      </c>
      <c r="R162" s="33" t="str">
        <f t="shared" si="76"/>
        <v>Dunedin-Standard</v>
      </c>
      <c r="S162" s="29" t="str">
        <f>VLOOKUP(R162,'standalone power'!A:C,2,FALSE)</f>
        <v>Powershop (Standard)</v>
      </c>
      <c r="T162" s="31">
        <f>VLOOKUP(R162,'standalone power'!A:C,3,FALSE)</f>
        <v>2618.5143999999996</v>
      </c>
      <c r="U162" s="30" t="str">
        <f>VLOOKUP(D162,'standalone broadband'!A:I,2,FALSE)</f>
        <v>Skinny - Fibre Unlimited [UFB]</v>
      </c>
      <c r="V162" s="30">
        <f>VLOOKUP(D162,'standalone broadband'!A:I,3,FALSE)</f>
        <v>75</v>
      </c>
      <c r="W162" s="30">
        <f>VLOOKUP(D162,'standalone broadband'!A:I,4,FALSE)</f>
        <v>10</v>
      </c>
      <c r="X162" s="30">
        <f>VLOOKUP(D162,'standalone broadband'!A:I,7,FALSE)</f>
        <v>75</v>
      </c>
      <c r="Y162" s="30">
        <f>VLOOKUP(D162,'standalone broadband'!A:I,8,FALSE)</f>
        <v>835</v>
      </c>
      <c r="Z162" s="26">
        <f t="shared" si="77"/>
        <v>3453.5143999999996</v>
      </c>
      <c r="AA162" s="26">
        <f t="shared" si="78"/>
        <v>1233.8437699999999</v>
      </c>
      <c r="AB162" s="26" t="str">
        <f t="shared" si="79"/>
        <v>Separate</v>
      </c>
      <c r="AD162" s="23" t="str">
        <f t="shared" si="80"/>
        <v>2degrees</v>
      </c>
      <c r="AE162" s="23" t="str">
        <f t="shared" si="81"/>
        <v>UFB</v>
      </c>
      <c r="AF162" s="24" t="str">
        <f t="shared" si="82"/>
        <v>Fibre Unlimited</v>
      </c>
      <c r="AG162" s="25">
        <f t="shared" si="83"/>
        <v>4687.3581699999995</v>
      </c>
      <c r="AH162" s="22" t="str">
        <f t="shared" si="84"/>
        <v>Powershop (Standard)</v>
      </c>
      <c r="AI162" s="22" t="str">
        <f t="shared" si="85"/>
        <v>Skinny - Fibre Unlimited [UFB]</v>
      </c>
      <c r="AJ162" s="25">
        <f t="shared" si="86"/>
        <v>3453.5143999999996</v>
      </c>
      <c r="AK162" s="25">
        <f t="shared" si="87"/>
        <v>1233.8437699999999</v>
      </c>
      <c r="AL162" s="22" t="str">
        <f t="shared" si="88"/>
        <v>Separate</v>
      </c>
    </row>
    <row r="163" spans="1:38">
      <c r="A163" s="19" t="s">
        <v>44</v>
      </c>
      <c r="B163" t="s">
        <v>21</v>
      </c>
      <c r="C163" t="s">
        <v>90</v>
      </c>
      <c r="D163" t="s">
        <v>69</v>
      </c>
      <c r="E163" s="34"/>
      <c r="F163" t="str">
        <f t="shared" si="89"/>
        <v>2degrees-MAX</v>
      </c>
      <c r="G163" s="1" t="str">
        <f>VLOOKUP(F163,'bundle broadband'!A:L,6,FALSE)</f>
        <v>Ultimate Unlimited</v>
      </c>
      <c r="H163" s="12">
        <f>VLOOKUP(F163,'bundle broadband'!A:L,7,FALSE)</f>
        <v>109</v>
      </c>
      <c r="I163" s="1">
        <f>VLOOKUP(F163,'bundle broadband'!A:L,8,FALSE)</f>
        <v>75</v>
      </c>
      <c r="J163" s="1">
        <f>VLOOKUP(F163,'bundle broadband'!A:L,9,FALSE)</f>
        <v>1383</v>
      </c>
      <c r="K163" s="11">
        <f>VLOOKUP(F163,'bundle broadband'!A:L,10,FALSE)</f>
        <v>4</v>
      </c>
      <c r="L163" s="11">
        <f>VLOOKUP(F163,'bundle broadband'!A:L,11,FALSE)</f>
        <v>340</v>
      </c>
      <c r="M163" s="11">
        <f>VLOOKUP(F163,'bundle broadband'!A:L,12,FALSE)</f>
        <v>776</v>
      </c>
      <c r="N163" s="38" t="str">
        <f t="shared" si="74"/>
        <v>Dunedin-Standard-2degrees</v>
      </c>
      <c r="O163" s="2" t="str">
        <f>VLOOKUP(N163,'bundle power'!A:G,6,FALSE)</f>
        <v>2degrees Bundle (Standard)</v>
      </c>
      <c r="P163" s="16">
        <f>VLOOKUP(N163,'bundle power'!A:G,7,FALSE)</f>
        <v>4176.3581699999995</v>
      </c>
      <c r="Q163" s="7">
        <f t="shared" si="75"/>
        <v>4783.3581699999995</v>
      </c>
      <c r="R163" s="33" t="str">
        <f t="shared" si="76"/>
        <v>Dunedin-Standard</v>
      </c>
      <c r="S163" s="29" t="str">
        <f>VLOOKUP(R163,'standalone power'!A:C,2,FALSE)</f>
        <v>Powershop (Standard)</v>
      </c>
      <c r="T163" s="31">
        <f>VLOOKUP(R163,'standalone power'!A:C,3,FALSE)</f>
        <v>2618.5143999999996</v>
      </c>
      <c r="U163" s="30" t="str">
        <f>VLOOKUP(D163,'standalone broadband'!A:I,2,FALSE)</f>
        <v>Skinny - Fibre Ultra Unlimited [MAX]</v>
      </c>
      <c r="V163" s="30">
        <f>VLOOKUP(D163,'standalone broadband'!A:I,3,FALSE)</f>
        <v>90</v>
      </c>
      <c r="W163" s="30">
        <f>VLOOKUP(D163,'standalone broadband'!A:I,4,FALSE)</f>
        <v>10</v>
      </c>
      <c r="X163" s="30">
        <f>VLOOKUP(D163,'standalone broadband'!A:I,7,FALSE)</f>
        <v>90</v>
      </c>
      <c r="Y163" s="30">
        <f>VLOOKUP(D163,'standalone broadband'!A:I,8,FALSE)</f>
        <v>1000</v>
      </c>
      <c r="Z163" s="26">
        <f t="shared" si="77"/>
        <v>3618.5143999999996</v>
      </c>
      <c r="AA163" s="26">
        <f t="shared" si="78"/>
        <v>1164.8437699999999</v>
      </c>
      <c r="AB163" s="26" t="str">
        <f t="shared" si="79"/>
        <v>Separate</v>
      </c>
      <c r="AD163" s="23" t="str">
        <f t="shared" si="80"/>
        <v>2degrees</v>
      </c>
      <c r="AE163" s="23" t="str">
        <f t="shared" si="81"/>
        <v>MAX</v>
      </c>
      <c r="AF163" s="24" t="str">
        <f t="shared" si="82"/>
        <v>Ultimate Unlimited</v>
      </c>
      <c r="AG163" s="25">
        <f t="shared" si="83"/>
        <v>4783.3581699999995</v>
      </c>
      <c r="AH163" s="22" t="str">
        <f t="shared" si="84"/>
        <v>Powershop (Standard)</v>
      </c>
      <c r="AI163" s="22" t="str">
        <f t="shared" si="85"/>
        <v>Skinny - Fibre Ultra Unlimited [MAX]</v>
      </c>
      <c r="AJ163" s="25">
        <f t="shared" si="86"/>
        <v>3618.5143999999996</v>
      </c>
      <c r="AK163" s="25">
        <f t="shared" si="87"/>
        <v>1164.8437699999999</v>
      </c>
      <c r="AL163" s="22" t="str">
        <f t="shared" si="88"/>
        <v>Separate</v>
      </c>
    </row>
    <row r="164" spans="1:38">
      <c r="A164" s="19" t="s">
        <v>44</v>
      </c>
      <c r="B164" s="37" t="s">
        <v>37</v>
      </c>
      <c r="C164" t="s">
        <v>90</v>
      </c>
      <c r="D164" t="s">
        <v>9</v>
      </c>
      <c r="E164" s="34"/>
      <c r="F164" t="str">
        <f t="shared" si="89"/>
        <v>2degrees-UFB</v>
      </c>
      <c r="G164" s="1" t="str">
        <f>VLOOKUP(F164,'bundle broadband'!A:L,6,FALSE)</f>
        <v>Fibre Unlimited</v>
      </c>
      <c r="H164" s="12">
        <f>VLOOKUP(F164,'bundle broadband'!A:L,7,FALSE)</f>
        <v>97</v>
      </c>
      <c r="I164" s="1">
        <f>VLOOKUP(F164,'bundle broadband'!A:L,8,FALSE)</f>
        <v>75</v>
      </c>
      <c r="J164" s="1">
        <f>VLOOKUP(F164,'bundle broadband'!A:L,9,FALSE)</f>
        <v>1239</v>
      </c>
      <c r="K164" s="11">
        <f>VLOOKUP(F164,'bundle broadband'!A:L,10,FALSE)</f>
        <v>4</v>
      </c>
      <c r="L164" s="11">
        <f>VLOOKUP(F164,'bundle broadband'!A:L,11,FALSE)</f>
        <v>340</v>
      </c>
      <c r="M164" s="11">
        <f>VLOOKUP(F164,'bundle broadband'!A:L,12,FALSE)</f>
        <v>728</v>
      </c>
      <c r="N164" s="38" t="str">
        <f t="shared" si="74"/>
        <v>Dunedin-Low-2degrees</v>
      </c>
      <c r="O164" s="2" t="str">
        <f>VLOOKUP(N164,'bundle power'!A:G,6,FALSE)</f>
        <v>2degrees Bundle (Low)</v>
      </c>
      <c r="P164" s="16">
        <f>VLOOKUP(N164,'bundle power'!A:G,7,FALSE)</f>
        <v>3384.9422</v>
      </c>
      <c r="Q164" s="7">
        <f t="shared" si="75"/>
        <v>3895.9421999999995</v>
      </c>
      <c r="R164" s="33" t="str">
        <f t="shared" si="76"/>
        <v>Dunedin-Low</v>
      </c>
      <c r="S164" s="29" t="str">
        <f>VLOOKUP(R164,'standalone power'!A:C,2,FALSE)</f>
        <v>Powershop (Low)</v>
      </c>
      <c r="T164" s="31">
        <f>VLOOKUP(R164,'standalone power'!A:C,3,FALSE)</f>
        <v>2146.6134000000002</v>
      </c>
      <c r="U164" s="30" t="str">
        <f>VLOOKUP(D164,'standalone broadband'!A:I,2,FALSE)</f>
        <v>Skinny - Fibre Unlimited [UFB]</v>
      </c>
      <c r="V164" s="30">
        <f>VLOOKUP(D164,'standalone broadband'!A:I,3,FALSE)</f>
        <v>75</v>
      </c>
      <c r="W164" s="30">
        <f>VLOOKUP(D164,'standalone broadband'!A:I,4,FALSE)</f>
        <v>10</v>
      </c>
      <c r="X164" s="30">
        <f>VLOOKUP(D164,'standalone broadband'!A:I,7,FALSE)</f>
        <v>75</v>
      </c>
      <c r="Y164" s="30">
        <f>VLOOKUP(D164,'standalone broadband'!A:I,8,FALSE)</f>
        <v>835</v>
      </c>
      <c r="Z164" s="26">
        <f t="shared" si="77"/>
        <v>2981.6134000000002</v>
      </c>
      <c r="AA164" s="26">
        <f t="shared" si="78"/>
        <v>914.32879999999932</v>
      </c>
      <c r="AB164" s="26" t="str">
        <f t="shared" si="79"/>
        <v>Separate</v>
      </c>
      <c r="AD164" s="23" t="str">
        <f t="shared" si="80"/>
        <v>2degrees</v>
      </c>
      <c r="AE164" s="23" t="str">
        <f t="shared" si="81"/>
        <v>UFB</v>
      </c>
      <c r="AF164" s="24" t="str">
        <f t="shared" si="82"/>
        <v>Fibre Unlimited</v>
      </c>
      <c r="AG164" s="25">
        <f t="shared" si="83"/>
        <v>3895.9421999999995</v>
      </c>
      <c r="AH164" s="22" t="str">
        <f t="shared" si="84"/>
        <v>Powershop (Low)</v>
      </c>
      <c r="AI164" s="22" t="str">
        <f t="shared" si="85"/>
        <v>Skinny - Fibre Unlimited [UFB]</v>
      </c>
      <c r="AJ164" s="25">
        <f t="shared" si="86"/>
        <v>2981.6134000000002</v>
      </c>
      <c r="AK164" s="25">
        <f t="shared" si="87"/>
        <v>914.32879999999932</v>
      </c>
      <c r="AL164" s="22" t="str">
        <f t="shared" si="88"/>
        <v>Separate</v>
      </c>
    </row>
    <row r="165" spans="1:38">
      <c r="A165" s="19" t="s">
        <v>44</v>
      </c>
      <c r="B165" s="37" t="s">
        <v>37</v>
      </c>
      <c r="C165" t="s">
        <v>90</v>
      </c>
      <c r="D165" t="s">
        <v>69</v>
      </c>
      <c r="E165" s="34"/>
      <c r="F165" t="str">
        <f t="shared" si="89"/>
        <v>2degrees-MAX</v>
      </c>
      <c r="G165" s="1" t="str">
        <f>VLOOKUP(F165,'bundle broadband'!A:L,6,FALSE)</f>
        <v>Ultimate Unlimited</v>
      </c>
      <c r="H165" s="12">
        <f>VLOOKUP(F165,'bundle broadband'!A:L,7,FALSE)</f>
        <v>109</v>
      </c>
      <c r="I165" s="1">
        <f>VLOOKUP(F165,'bundle broadband'!A:L,8,FALSE)</f>
        <v>75</v>
      </c>
      <c r="J165" s="1">
        <f>VLOOKUP(F165,'bundle broadband'!A:L,9,FALSE)</f>
        <v>1383</v>
      </c>
      <c r="K165" s="11">
        <f>VLOOKUP(F165,'bundle broadband'!A:L,10,FALSE)</f>
        <v>4</v>
      </c>
      <c r="L165" s="11">
        <f>VLOOKUP(F165,'bundle broadband'!A:L,11,FALSE)</f>
        <v>340</v>
      </c>
      <c r="M165" s="11">
        <f>VLOOKUP(F165,'bundle broadband'!A:L,12,FALSE)</f>
        <v>776</v>
      </c>
      <c r="N165" s="38" t="str">
        <f t="shared" si="74"/>
        <v>Dunedin-Low-2degrees</v>
      </c>
      <c r="O165" s="2" t="str">
        <f>VLOOKUP(N165,'bundle power'!A:G,6,FALSE)</f>
        <v>2degrees Bundle (Low)</v>
      </c>
      <c r="P165" s="16">
        <f>VLOOKUP(N165,'bundle power'!A:G,7,FALSE)</f>
        <v>3384.9422</v>
      </c>
      <c r="Q165" s="7">
        <f t="shared" si="75"/>
        <v>3991.9421999999995</v>
      </c>
      <c r="R165" s="33" t="str">
        <f t="shared" si="76"/>
        <v>Dunedin-Low</v>
      </c>
      <c r="S165" s="29" t="str">
        <f>VLOOKUP(R165,'standalone power'!A:C,2,FALSE)</f>
        <v>Powershop (Low)</v>
      </c>
      <c r="T165" s="31">
        <f>VLOOKUP(R165,'standalone power'!A:C,3,FALSE)</f>
        <v>2146.6134000000002</v>
      </c>
      <c r="U165" s="30" t="str">
        <f>VLOOKUP(D165,'standalone broadband'!A:I,2,FALSE)</f>
        <v>Skinny - Fibre Ultra Unlimited [MAX]</v>
      </c>
      <c r="V165" s="30">
        <f>VLOOKUP(D165,'standalone broadband'!A:I,3,FALSE)</f>
        <v>90</v>
      </c>
      <c r="W165" s="30">
        <f>VLOOKUP(D165,'standalone broadband'!A:I,4,FALSE)</f>
        <v>10</v>
      </c>
      <c r="X165" s="30">
        <f>VLOOKUP(D165,'standalone broadband'!A:I,7,FALSE)</f>
        <v>90</v>
      </c>
      <c r="Y165" s="30">
        <f>VLOOKUP(D165,'standalone broadband'!A:I,8,FALSE)</f>
        <v>1000</v>
      </c>
      <c r="Z165" s="26">
        <f t="shared" si="77"/>
        <v>3146.6134000000002</v>
      </c>
      <c r="AA165" s="26">
        <f t="shared" si="78"/>
        <v>845.32879999999932</v>
      </c>
      <c r="AB165" s="26" t="str">
        <f t="shared" si="79"/>
        <v>Separate</v>
      </c>
      <c r="AD165" s="23" t="str">
        <f t="shared" si="80"/>
        <v>2degrees</v>
      </c>
      <c r="AE165" s="23" t="str">
        <f t="shared" si="81"/>
        <v>MAX</v>
      </c>
      <c r="AF165" s="24" t="str">
        <f t="shared" si="82"/>
        <v>Ultimate Unlimited</v>
      </c>
      <c r="AG165" s="25">
        <f t="shared" si="83"/>
        <v>3991.9421999999995</v>
      </c>
      <c r="AH165" s="22" t="str">
        <f t="shared" si="84"/>
        <v>Powershop (Low)</v>
      </c>
      <c r="AI165" s="22" t="str">
        <f t="shared" si="85"/>
        <v>Skinny - Fibre Ultra Unlimited [MAX]</v>
      </c>
      <c r="AJ165" s="25">
        <f t="shared" si="86"/>
        <v>3146.6134000000002</v>
      </c>
      <c r="AK165" s="25">
        <f t="shared" si="87"/>
        <v>845.32879999999932</v>
      </c>
      <c r="AL165" s="22" t="str">
        <f t="shared" si="88"/>
        <v>Separate</v>
      </c>
    </row>
    <row r="166" spans="1:38">
      <c r="A166" s="19" t="s">
        <v>44</v>
      </c>
      <c r="B166" s="37" t="s">
        <v>37</v>
      </c>
      <c r="C166" t="s">
        <v>90</v>
      </c>
      <c r="D166" t="s">
        <v>9</v>
      </c>
      <c r="E166" s="34"/>
      <c r="F166" t="str">
        <f t="shared" ref="F166:F168" si="90">CONCATENATE(C166,"-",D166,E166)</f>
        <v>2degrees-UFB</v>
      </c>
      <c r="G166" s="1" t="str">
        <f>VLOOKUP(F166,'bundle broadband'!A:L,6,FALSE)</f>
        <v>Fibre Unlimited</v>
      </c>
      <c r="H166" s="12">
        <f>VLOOKUP(F166,'bundle broadband'!A:L,7,FALSE)</f>
        <v>97</v>
      </c>
      <c r="I166" s="1">
        <f>VLOOKUP(F166,'bundle broadband'!A:L,8,FALSE)</f>
        <v>75</v>
      </c>
      <c r="J166" s="1">
        <f>VLOOKUP(F166,'bundle broadband'!A:L,9,FALSE)</f>
        <v>1239</v>
      </c>
      <c r="K166" s="11">
        <f>VLOOKUP(F166,'bundle broadband'!A:L,10,FALSE)</f>
        <v>4</v>
      </c>
      <c r="L166" s="11">
        <f>VLOOKUP(F166,'bundle broadband'!A:L,11,FALSE)</f>
        <v>340</v>
      </c>
      <c r="M166" s="11">
        <f>VLOOKUP(F166,'bundle broadband'!A:L,12,FALSE)</f>
        <v>728</v>
      </c>
      <c r="N166" s="38" t="str">
        <f t="shared" si="74"/>
        <v>Dunedin-Low-2degrees</v>
      </c>
      <c r="O166" s="2" t="str">
        <f>VLOOKUP(N166,'bundle power'!A:G,6,FALSE)</f>
        <v>2degrees Bundle (Low)</v>
      </c>
      <c r="P166" s="16">
        <f>VLOOKUP(N166,'bundle power'!A:G,7,FALSE)</f>
        <v>3384.9422</v>
      </c>
      <c r="Q166" s="7">
        <f t="shared" si="75"/>
        <v>3895.9421999999995</v>
      </c>
      <c r="R166" s="33" t="str">
        <f t="shared" si="76"/>
        <v>Dunedin-Low</v>
      </c>
      <c r="S166" s="29" t="str">
        <f>VLOOKUP(R166,'standalone power'!A:C,2,FALSE)</f>
        <v>Powershop (Low)</v>
      </c>
      <c r="T166" s="31">
        <f>VLOOKUP(R166,'standalone power'!A:C,3,FALSE)</f>
        <v>2146.6134000000002</v>
      </c>
      <c r="U166" s="30" t="str">
        <f>VLOOKUP(D166,'standalone broadband'!A:I,2,FALSE)</f>
        <v>Skinny - Fibre Unlimited [UFB]</v>
      </c>
      <c r="V166" s="30">
        <f>VLOOKUP(D166,'standalone broadband'!A:I,3,FALSE)</f>
        <v>75</v>
      </c>
      <c r="W166" s="30">
        <f>VLOOKUP(D166,'standalone broadband'!A:I,4,FALSE)</f>
        <v>10</v>
      </c>
      <c r="X166" s="30">
        <f>VLOOKUP(D166,'standalone broadband'!A:I,7,FALSE)</f>
        <v>75</v>
      </c>
      <c r="Y166" s="30">
        <f>VLOOKUP(D166,'standalone broadband'!A:I,8,FALSE)</f>
        <v>835</v>
      </c>
      <c r="Z166" s="26">
        <f t="shared" si="77"/>
        <v>2981.6134000000002</v>
      </c>
      <c r="AA166" s="26">
        <f t="shared" si="78"/>
        <v>914.32879999999932</v>
      </c>
      <c r="AB166" s="26" t="str">
        <f t="shared" si="79"/>
        <v>Separate</v>
      </c>
      <c r="AD166" s="23" t="str">
        <f t="shared" si="80"/>
        <v>2degrees</v>
      </c>
      <c r="AE166" s="23" t="str">
        <f t="shared" si="81"/>
        <v>UFB</v>
      </c>
      <c r="AF166" s="24" t="str">
        <f t="shared" si="82"/>
        <v>Fibre Unlimited</v>
      </c>
      <c r="AG166" s="25">
        <f t="shared" si="83"/>
        <v>3895.9421999999995</v>
      </c>
      <c r="AH166" s="22" t="str">
        <f t="shared" si="84"/>
        <v>Powershop (Low)</v>
      </c>
      <c r="AI166" s="22" t="str">
        <f t="shared" si="85"/>
        <v>Skinny - Fibre Unlimited [UFB]</v>
      </c>
      <c r="AJ166" s="25">
        <f t="shared" si="86"/>
        <v>2981.6134000000002</v>
      </c>
      <c r="AK166" s="25">
        <f t="shared" si="87"/>
        <v>914.32879999999932</v>
      </c>
      <c r="AL166" s="22" t="str">
        <f t="shared" si="88"/>
        <v>Separate</v>
      </c>
    </row>
    <row r="167" spans="1:38">
      <c r="A167" s="19" t="s">
        <v>12</v>
      </c>
      <c r="B167" t="s">
        <v>21</v>
      </c>
      <c r="C167" t="s">
        <v>90</v>
      </c>
      <c r="D167" t="s">
        <v>95</v>
      </c>
      <c r="F167" t="str">
        <f t="shared" si="90"/>
        <v>2degrees-Fibre</v>
      </c>
      <c r="G167" s="1" t="str">
        <f>VLOOKUP(F167,'bundle broadband'!A:L,6,FALSE)</f>
        <v>Fibre Starter Unlimited</v>
      </c>
      <c r="H167" s="12">
        <f>VLOOKUP(F167,'bundle broadband'!A:L,7,FALSE)</f>
        <v>60</v>
      </c>
      <c r="I167" s="1">
        <f>VLOOKUP(F167,'bundle broadband'!A:L,8,FALSE)</f>
        <v>75</v>
      </c>
      <c r="J167" s="1">
        <f>VLOOKUP(F167,'bundle broadband'!A:L,9,FALSE)</f>
        <v>795</v>
      </c>
      <c r="K167" s="11">
        <f>VLOOKUP(F167,'bundle broadband'!A:L,10,FALSE)</f>
        <v>0</v>
      </c>
      <c r="L167" s="11">
        <f>VLOOKUP(F167,'bundle broadband'!A:L,11,FALSE)</f>
        <v>340</v>
      </c>
      <c r="M167" s="11">
        <f>VLOOKUP(F167,'bundle broadband'!A:L,12,FALSE)</f>
        <v>340</v>
      </c>
      <c r="N167" s="38" t="str">
        <f t="shared" ref="N167:N176" si="91">CONCATENATE(A167,"-",B167,"-",C167,E167)</f>
        <v>Auckland-Standard-2degrees</v>
      </c>
      <c r="O167" s="2" t="str">
        <f>VLOOKUP(N167,'bundle power'!A:G,6,FALSE)</f>
        <v>2degrees Bundle (Standard)</v>
      </c>
      <c r="P167" s="16">
        <f>VLOOKUP(N167,'bundle power'!A:G,7,FALSE)</f>
        <v>3424.4184799999994</v>
      </c>
      <c r="Q167" s="7">
        <f t="shared" ref="Q167:Q176" si="92">J167+P167-M167</f>
        <v>3879.4184799999994</v>
      </c>
      <c r="R167" s="33" t="str">
        <f t="shared" ref="R167:R176" si="93">CONCATENATE(A167,"-",B167)</f>
        <v>Auckland-Standard</v>
      </c>
      <c r="S167" s="29" t="str">
        <f>VLOOKUP(R167,'standalone power'!A:C,2,FALSE)</f>
        <v>Powershop (Standard)</v>
      </c>
      <c r="T167" s="31">
        <f>VLOOKUP(R167,'standalone power'!A:C,3,FALSE)</f>
        <v>2424.6131</v>
      </c>
      <c r="U167" s="30" t="str">
        <f>VLOOKUP(D167,'standalone broadband'!A:I,2,FALSE)</f>
        <v>One NZ - Fibre Starter [Fibre]</v>
      </c>
      <c r="V167" s="30">
        <f>VLOOKUP(D167,'standalone broadband'!A:I,3,FALSE)</f>
        <v>60</v>
      </c>
      <c r="W167" s="30">
        <f>VLOOKUP(D167,'standalone broadband'!A:I,4,FALSE)</f>
        <v>63</v>
      </c>
      <c r="X167" s="30">
        <f>VLOOKUP(D167,'standalone broadband'!A:I,7,FALSE)</f>
        <v>0</v>
      </c>
      <c r="Y167" s="30">
        <f>VLOOKUP(D167,'standalone broadband'!A:I,8,FALSE)</f>
        <v>783</v>
      </c>
      <c r="Z167" s="26">
        <f t="shared" ref="Z167:Z176" si="94">T167+Y167</f>
        <v>3207.6131</v>
      </c>
      <c r="AA167" s="26">
        <f t="shared" ref="AA167:AA176" si="95">Q167-Z167</f>
        <v>671.80537999999933</v>
      </c>
      <c r="AB167" s="26" t="str">
        <f t="shared" ref="AB167:AB176" si="96">IF(AA167&gt;0, "Separate","Bundle")</f>
        <v>Separate</v>
      </c>
      <c r="AD167" s="23" t="str">
        <f t="shared" ref="AD167:AD176" si="97">C167</f>
        <v>2degrees</v>
      </c>
      <c r="AE167" s="23" t="str">
        <f t="shared" ref="AE167:AE176" si="98">D167</f>
        <v>Fibre</v>
      </c>
      <c r="AF167" s="24" t="str">
        <f t="shared" ref="AF167:AF176" si="99">G167</f>
        <v>Fibre Starter Unlimited</v>
      </c>
      <c r="AG167" s="25">
        <f t="shared" ref="AG167:AG176" si="100">Q167</f>
        <v>3879.4184799999994</v>
      </c>
      <c r="AH167" s="22" t="str">
        <f t="shared" ref="AH167:AH176" si="101">S167</f>
        <v>Powershop (Standard)</v>
      </c>
      <c r="AI167" s="22" t="str">
        <f t="shared" ref="AI167:AI176" si="102">U167</f>
        <v>One NZ - Fibre Starter [Fibre]</v>
      </c>
      <c r="AJ167" s="25">
        <f t="shared" ref="AJ167:AJ176" si="103">Z167</f>
        <v>3207.6131</v>
      </c>
      <c r="AK167" s="25">
        <f t="shared" ref="AK167:AK176" si="104">AA167</f>
        <v>671.80537999999933</v>
      </c>
      <c r="AL167" s="22" t="str">
        <f t="shared" ref="AL167:AL176" si="105">AB167</f>
        <v>Separate</v>
      </c>
    </row>
    <row r="168" spans="1:38">
      <c r="A168" s="19" t="s">
        <v>12</v>
      </c>
      <c r="B168" s="37" t="s">
        <v>37</v>
      </c>
      <c r="C168" t="s">
        <v>90</v>
      </c>
      <c r="D168" t="s">
        <v>95</v>
      </c>
      <c r="F168" t="str">
        <f t="shared" si="90"/>
        <v>2degrees-Fibre</v>
      </c>
      <c r="G168" s="1" t="str">
        <f>VLOOKUP(F168,'bundle broadband'!A:L,6,FALSE)</f>
        <v>Fibre Starter Unlimited</v>
      </c>
      <c r="H168" s="12">
        <f>VLOOKUP(F168,'bundle broadband'!A:L,7,FALSE)</f>
        <v>60</v>
      </c>
      <c r="I168" s="1">
        <f>VLOOKUP(F168,'bundle broadband'!A:L,8,FALSE)</f>
        <v>75</v>
      </c>
      <c r="J168" s="1">
        <f>VLOOKUP(F168,'bundle broadband'!A:L,9,FALSE)</f>
        <v>795</v>
      </c>
      <c r="K168" s="11">
        <f>VLOOKUP(F168,'bundle broadband'!A:L,10,FALSE)</f>
        <v>0</v>
      </c>
      <c r="L168" s="11">
        <f>VLOOKUP(F168,'bundle broadband'!A:L,11,FALSE)</f>
        <v>340</v>
      </c>
      <c r="M168" s="11">
        <f>VLOOKUP(F168,'bundle broadband'!A:L,12,FALSE)</f>
        <v>340</v>
      </c>
      <c r="N168" s="38" t="str">
        <f t="shared" si="91"/>
        <v>Auckland-Low-2degrees</v>
      </c>
      <c r="O168" s="2" t="str">
        <f>VLOOKUP(N168,'bundle power'!A:G,6,FALSE)</f>
        <v>2degrees Bundle (Low)</v>
      </c>
      <c r="P168" s="16">
        <f>VLOOKUP(N168,'bundle power'!A:G,7,FALSE)</f>
        <v>2782.54</v>
      </c>
      <c r="Q168" s="7">
        <f t="shared" si="92"/>
        <v>3237.54</v>
      </c>
      <c r="R168" s="33" t="str">
        <f t="shared" si="93"/>
        <v>Auckland-Low</v>
      </c>
      <c r="S168" s="29" t="str">
        <f>VLOOKUP(R168,'standalone power'!A:C,2,FALSE)</f>
        <v>Powershop (Low)</v>
      </c>
      <c r="T168" s="31">
        <f>VLOOKUP(R168,'standalone power'!A:C,3,FALSE)</f>
        <v>1994.1129999999998</v>
      </c>
      <c r="U168" s="30" t="str">
        <f>VLOOKUP(D168,'standalone broadband'!A:I,2,FALSE)</f>
        <v>One NZ - Fibre Starter [Fibre]</v>
      </c>
      <c r="V168" s="30">
        <f>VLOOKUP(D168,'standalone broadband'!A:I,3,FALSE)</f>
        <v>60</v>
      </c>
      <c r="W168" s="30">
        <f>VLOOKUP(D168,'standalone broadband'!A:I,4,FALSE)</f>
        <v>63</v>
      </c>
      <c r="X168" s="30">
        <f>VLOOKUP(D168,'standalone broadband'!A:I,7,FALSE)</f>
        <v>0</v>
      </c>
      <c r="Y168" s="30">
        <f>VLOOKUP(D168,'standalone broadband'!A:I,8,FALSE)</f>
        <v>783</v>
      </c>
      <c r="Z168" s="26">
        <f t="shared" si="94"/>
        <v>2777.1129999999998</v>
      </c>
      <c r="AA168" s="26">
        <f t="shared" si="95"/>
        <v>460.42700000000013</v>
      </c>
      <c r="AB168" s="26" t="str">
        <f t="shared" si="96"/>
        <v>Separate</v>
      </c>
      <c r="AD168" s="23" t="str">
        <f t="shared" si="97"/>
        <v>2degrees</v>
      </c>
      <c r="AE168" s="23" t="str">
        <f t="shared" si="98"/>
        <v>Fibre</v>
      </c>
      <c r="AF168" s="24" t="str">
        <f t="shared" si="99"/>
        <v>Fibre Starter Unlimited</v>
      </c>
      <c r="AG168" s="25">
        <f t="shared" si="100"/>
        <v>3237.54</v>
      </c>
      <c r="AH168" s="22" t="str">
        <f t="shared" si="101"/>
        <v>Powershop (Low)</v>
      </c>
      <c r="AI168" s="22" t="str">
        <f t="shared" si="102"/>
        <v>One NZ - Fibre Starter [Fibre]</v>
      </c>
      <c r="AJ168" s="25">
        <f t="shared" si="103"/>
        <v>2777.1129999999998</v>
      </c>
      <c r="AK168" s="25">
        <f t="shared" si="104"/>
        <v>460.42700000000013</v>
      </c>
      <c r="AL168" s="22" t="str">
        <f t="shared" si="105"/>
        <v>Separate</v>
      </c>
    </row>
    <row r="169" spans="1:38">
      <c r="A169" s="19" t="s">
        <v>42</v>
      </c>
      <c r="B169" t="s">
        <v>21</v>
      </c>
      <c r="C169" t="s">
        <v>90</v>
      </c>
      <c r="D169" t="s">
        <v>95</v>
      </c>
      <c r="F169" t="str">
        <f t="shared" ref="F169:F176" si="106">CONCATENATE(C169,"-",D169,E169)</f>
        <v>2degrees-Fibre</v>
      </c>
      <c r="G169" s="1" t="str">
        <f>VLOOKUP(F169,'bundle broadband'!A:L,6,FALSE)</f>
        <v>Fibre Starter Unlimited</v>
      </c>
      <c r="H169" s="12">
        <f>VLOOKUP(F169,'bundle broadband'!A:L,7,FALSE)</f>
        <v>60</v>
      </c>
      <c r="I169" s="1">
        <f>VLOOKUP(F169,'bundle broadband'!A:L,8,FALSE)</f>
        <v>75</v>
      </c>
      <c r="J169" s="1">
        <f>VLOOKUP(F169,'bundle broadband'!A:L,9,FALSE)</f>
        <v>795</v>
      </c>
      <c r="K169" s="11">
        <f>VLOOKUP(F169,'bundle broadband'!A:L,10,FALSE)</f>
        <v>0</v>
      </c>
      <c r="L169" s="11">
        <f>VLOOKUP(F169,'bundle broadband'!A:L,11,FALSE)</f>
        <v>340</v>
      </c>
      <c r="M169" s="11">
        <f>VLOOKUP(F169,'bundle broadband'!A:L,12,FALSE)</f>
        <v>340</v>
      </c>
      <c r="N169" s="38" t="str">
        <f t="shared" si="91"/>
        <v>Wellington-Standard-2degrees</v>
      </c>
      <c r="O169" s="2" t="str">
        <f>VLOOKUP(N169,'bundle power'!A:G,6,FALSE)</f>
        <v>2degrees Bundle (Standard)</v>
      </c>
      <c r="P169" s="16">
        <f>VLOOKUP(N169,'bundle power'!A:G,7,FALSE)</f>
        <v>3291.9743600000002</v>
      </c>
      <c r="Q169" s="7">
        <f t="shared" si="92"/>
        <v>3746.9743600000002</v>
      </c>
      <c r="R169" s="33" t="str">
        <f t="shared" si="93"/>
        <v>Wellington-Standard</v>
      </c>
      <c r="S169" s="29" t="str">
        <f>VLOOKUP(R169,'standalone power'!A:C,2,FALSE)</f>
        <v>Powershop (Standard)</v>
      </c>
      <c r="T169" s="31">
        <f>VLOOKUP(R169,'standalone power'!A:C,3,FALSE)</f>
        <v>2237.3136</v>
      </c>
      <c r="U169" s="30" t="str">
        <f>VLOOKUP(D169,'standalone broadband'!A:I,2,FALSE)</f>
        <v>One NZ - Fibre Starter [Fibre]</v>
      </c>
      <c r="V169" s="30">
        <f>VLOOKUP(D169,'standalone broadband'!A:I,3,FALSE)</f>
        <v>60</v>
      </c>
      <c r="W169" s="30">
        <f>VLOOKUP(D169,'standalone broadband'!A:I,4,FALSE)</f>
        <v>63</v>
      </c>
      <c r="X169" s="30">
        <f>VLOOKUP(D169,'standalone broadband'!A:I,7,FALSE)</f>
        <v>0</v>
      </c>
      <c r="Y169" s="30">
        <f>VLOOKUP(D169,'standalone broadband'!A:I,8,FALSE)</f>
        <v>783</v>
      </c>
      <c r="Z169" s="26">
        <f t="shared" si="94"/>
        <v>3020.3136</v>
      </c>
      <c r="AA169" s="26">
        <f t="shared" si="95"/>
        <v>726.66076000000021</v>
      </c>
      <c r="AB169" s="26" t="str">
        <f t="shared" si="96"/>
        <v>Separate</v>
      </c>
      <c r="AD169" s="23" t="str">
        <f t="shared" si="97"/>
        <v>2degrees</v>
      </c>
      <c r="AE169" s="23" t="str">
        <f t="shared" si="98"/>
        <v>Fibre</v>
      </c>
      <c r="AF169" s="24" t="str">
        <f t="shared" si="99"/>
        <v>Fibre Starter Unlimited</v>
      </c>
      <c r="AG169" s="25">
        <f t="shared" si="100"/>
        <v>3746.9743600000002</v>
      </c>
      <c r="AH169" s="22" t="str">
        <f t="shared" si="101"/>
        <v>Powershop (Standard)</v>
      </c>
      <c r="AI169" s="22" t="str">
        <f t="shared" si="102"/>
        <v>One NZ - Fibre Starter [Fibre]</v>
      </c>
      <c r="AJ169" s="25">
        <f t="shared" si="103"/>
        <v>3020.3136</v>
      </c>
      <c r="AK169" s="25">
        <f t="shared" si="104"/>
        <v>726.66076000000021</v>
      </c>
      <c r="AL169" s="22" t="str">
        <f t="shared" si="105"/>
        <v>Separate</v>
      </c>
    </row>
    <row r="170" spans="1:38">
      <c r="A170" s="19" t="s">
        <v>42</v>
      </c>
      <c r="B170" s="37" t="s">
        <v>37</v>
      </c>
      <c r="C170" t="s">
        <v>90</v>
      </c>
      <c r="D170" t="s">
        <v>95</v>
      </c>
      <c r="F170" t="str">
        <f t="shared" si="106"/>
        <v>2degrees-Fibre</v>
      </c>
      <c r="G170" s="1" t="str">
        <f>VLOOKUP(F170,'bundle broadband'!A:L,6,FALSE)</f>
        <v>Fibre Starter Unlimited</v>
      </c>
      <c r="H170" s="12">
        <f>VLOOKUP(F170,'bundle broadband'!A:L,7,FALSE)</f>
        <v>60</v>
      </c>
      <c r="I170" s="1">
        <f>VLOOKUP(F170,'bundle broadband'!A:L,8,FALSE)</f>
        <v>75</v>
      </c>
      <c r="J170" s="1">
        <f>VLOOKUP(F170,'bundle broadband'!A:L,9,FALSE)</f>
        <v>795</v>
      </c>
      <c r="K170" s="11">
        <f>VLOOKUP(F170,'bundle broadband'!A:L,10,FALSE)</f>
        <v>0</v>
      </c>
      <c r="L170" s="11">
        <f>VLOOKUP(F170,'bundle broadband'!A:L,11,FALSE)</f>
        <v>340</v>
      </c>
      <c r="M170" s="11">
        <f>VLOOKUP(F170,'bundle broadband'!A:L,12,FALSE)</f>
        <v>340</v>
      </c>
      <c r="N170" s="38" t="str">
        <f t="shared" si="91"/>
        <v>Wellington-Low-2degrees</v>
      </c>
      <c r="O170" s="2" t="str">
        <f>VLOOKUP(N170,'bundle power'!A:G,6,FALSE)</f>
        <v>2degrees Bundle (Low)</v>
      </c>
      <c r="P170" s="16">
        <f>VLOOKUP(N170,'bundle power'!A:G,7,FALSE)</f>
        <v>2672.88382</v>
      </c>
      <c r="Q170" s="7">
        <f t="shared" si="92"/>
        <v>3127.88382</v>
      </c>
      <c r="R170" s="33" t="str">
        <f t="shared" si="93"/>
        <v>Wellington-Low</v>
      </c>
      <c r="S170" s="29" t="str">
        <f>VLOOKUP(R170,'standalone power'!A:C,2,FALSE)</f>
        <v>Powershop (Low)</v>
      </c>
      <c r="T170" s="31">
        <f>VLOOKUP(R170,'standalone power'!A:C,3,FALSE)</f>
        <v>1843.0788000000002</v>
      </c>
      <c r="U170" s="30" t="str">
        <f>VLOOKUP(D170,'standalone broadband'!A:I,2,FALSE)</f>
        <v>One NZ - Fibre Starter [Fibre]</v>
      </c>
      <c r="V170" s="30">
        <f>VLOOKUP(D170,'standalone broadband'!A:I,3,FALSE)</f>
        <v>60</v>
      </c>
      <c r="W170" s="30">
        <f>VLOOKUP(D170,'standalone broadband'!A:I,4,FALSE)</f>
        <v>63</v>
      </c>
      <c r="X170" s="30">
        <f>VLOOKUP(D170,'standalone broadband'!A:I,7,FALSE)</f>
        <v>0</v>
      </c>
      <c r="Y170" s="30">
        <f>VLOOKUP(D170,'standalone broadband'!A:I,8,FALSE)</f>
        <v>783</v>
      </c>
      <c r="Z170" s="26">
        <f t="shared" si="94"/>
        <v>2626.0788000000002</v>
      </c>
      <c r="AA170" s="26">
        <f t="shared" si="95"/>
        <v>501.80501999999979</v>
      </c>
      <c r="AB170" s="26" t="str">
        <f t="shared" si="96"/>
        <v>Separate</v>
      </c>
      <c r="AD170" s="23" t="str">
        <f t="shared" si="97"/>
        <v>2degrees</v>
      </c>
      <c r="AE170" s="23" t="str">
        <f t="shared" si="98"/>
        <v>Fibre</v>
      </c>
      <c r="AF170" s="24" t="str">
        <f t="shared" si="99"/>
        <v>Fibre Starter Unlimited</v>
      </c>
      <c r="AG170" s="25">
        <f t="shared" si="100"/>
        <v>3127.88382</v>
      </c>
      <c r="AH170" s="22" t="str">
        <f t="shared" si="101"/>
        <v>Powershop (Low)</v>
      </c>
      <c r="AI170" s="22" t="str">
        <f t="shared" si="102"/>
        <v>One NZ - Fibre Starter [Fibre]</v>
      </c>
      <c r="AJ170" s="25">
        <f t="shared" si="103"/>
        <v>2626.0788000000002</v>
      </c>
      <c r="AK170" s="25">
        <f t="shared" si="104"/>
        <v>501.80501999999979</v>
      </c>
      <c r="AL170" s="22" t="str">
        <f t="shared" si="105"/>
        <v>Separate</v>
      </c>
    </row>
    <row r="171" spans="1:38">
      <c r="A171" s="19" t="s">
        <v>43</v>
      </c>
      <c r="B171" t="s">
        <v>21</v>
      </c>
      <c r="C171" t="s">
        <v>90</v>
      </c>
      <c r="D171" t="s">
        <v>95</v>
      </c>
      <c r="F171" t="str">
        <f t="shared" si="106"/>
        <v>2degrees-Fibre</v>
      </c>
      <c r="G171" s="1" t="str">
        <f>VLOOKUP(F171,'bundle broadband'!A:L,6,FALSE)</f>
        <v>Fibre Starter Unlimited</v>
      </c>
      <c r="H171" s="12">
        <f>VLOOKUP(F171,'bundle broadband'!A:L,7,FALSE)</f>
        <v>60</v>
      </c>
      <c r="I171" s="1">
        <f>VLOOKUP(F171,'bundle broadband'!A:L,8,FALSE)</f>
        <v>75</v>
      </c>
      <c r="J171" s="1">
        <f>VLOOKUP(F171,'bundle broadband'!A:L,9,FALSE)</f>
        <v>795</v>
      </c>
      <c r="K171" s="11">
        <f>VLOOKUP(F171,'bundle broadband'!A:L,10,FALSE)</f>
        <v>0</v>
      </c>
      <c r="L171" s="11">
        <f>VLOOKUP(F171,'bundle broadband'!A:L,11,FALSE)</f>
        <v>340</v>
      </c>
      <c r="M171" s="11">
        <f>VLOOKUP(F171,'bundle broadband'!A:L,12,FALSE)</f>
        <v>340</v>
      </c>
      <c r="N171" s="38" t="str">
        <f t="shared" si="91"/>
        <v>Christchurch-Standard-2degrees</v>
      </c>
      <c r="O171" s="2" t="str">
        <f>VLOOKUP(N171,'bundle power'!A:G,6,FALSE)</f>
        <v>2degrees Bundle (Standard)</v>
      </c>
      <c r="P171" s="16">
        <f>VLOOKUP(N171,'bundle power'!A:G,7,FALSE)</f>
        <v>3772.0206999999996</v>
      </c>
      <c r="Q171" s="7">
        <f t="shared" si="92"/>
        <v>4227.0206999999991</v>
      </c>
      <c r="R171" s="33" t="str">
        <f t="shared" si="93"/>
        <v>Christchurch-Standard</v>
      </c>
      <c r="S171" s="29" t="str">
        <f>VLOOKUP(R171,'standalone power'!A:C,2,FALSE)</f>
        <v>Frank Energy (Standard)</v>
      </c>
      <c r="T171" s="31">
        <f>VLOOKUP(R171,'standalone power'!A:C,3,FALSE)</f>
        <v>2600.1499999999996</v>
      </c>
      <c r="U171" s="30" t="str">
        <f>VLOOKUP(D171,'standalone broadband'!A:I,2,FALSE)</f>
        <v>One NZ - Fibre Starter [Fibre]</v>
      </c>
      <c r="V171" s="30">
        <f>VLOOKUP(D171,'standalone broadband'!A:I,3,FALSE)</f>
        <v>60</v>
      </c>
      <c r="W171" s="30">
        <f>VLOOKUP(D171,'standalone broadband'!A:I,4,FALSE)</f>
        <v>63</v>
      </c>
      <c r="X171" s="30">
        <f>VLOOKUP(D171,'standalone broadband'!A:I,7,FALSE)</f>
        <v>0</v>
      </c>
      <c r="Y171" s="30">
        <f>VLOOKUP(D171,'standalone broadband'!A:I,8,FALSE)</f>
        <v>783</v>
      </c>
      <c r="Z171" s="26">
        <f t="shared" si="94"/>
        <v>3383.1499999999996</v>
      </c>
      <c r="AA171" s="26">
        <f t="shared" si="95"/>
        <v>843.87069999999949</v>
      </c>
      <c r="AB171" s="26" t="str">
        <f t="shared" si="96"/>
        <v>Separate</v>
      </c>
      <c r="AD171" s="23" t="str">
        <f t="shared" si="97"/>
        <v>2degrees</v>
      </c>
      <c r="AE171" s="23" t="str">
        <f t="shared" si="98"/>
        <v>Fibre</v>
      </c>
      <c r="AF171" s="24" t="str">
        <f t="shared" si="99"/>
        <v>Fibre Starter Unlimited</v>
      </c>
      <c r="AG171" s="25">
        <f t="shared" si="100"/>
        <v>4227.0206999999991</v>
      </c>
      <c r="AH171" s="22" t="str">
        <f t="shared" si="101"/>
        <v>Frank Energy (Standard)</v>
      </c>
      <c r="AI171" s="22" t="str">
        <f t="shared" si="102"/>
        <v>One NZ - Fibre Starter [Fibre]</v>
      </c>
      <c r="AJ171" s="25">
        <f t="shared" si="103"/>
        <v>3383.1499999999996</v>
      </c>
      <c r="AK171" s="25">
        <f t="shared" si="104"/>
        <v>843.87069999999949</v>
      </c>
      <c r="AL171" s="22" t="str">
        <f t="shared" si="105"/>
        <v>Separate</v>
      </c>
    </row>
    <row r="172" spans="1:38">
      <c r="A172" s="19" t="s">
        <v>43</v>
      </c>
      <c r="B172" s="37" t="s">
        <v>37</v>
      </c>
      <c r="C172" t="s">
        <v>90</v>
      </c>
      <c r="D172" t="s">
        <v>95</v>
      </c>
      <c r="F172" t="str">
        <f t="shared" si="106"/>
        <v>2degrees-Fibre</v>
      </c>
      <c r="G172" s="1" t="str">
        <f>VLOOKUP(F172,'bundle broadband'!A:L,6,FALSE)</f>
        <v>Fibre Starter Unlimited</v>
      </c>
      <c r="H172" s="12">
        <f>VLOOKUP(F172,'bundle broadband'!A:L,7,FALSE)</f>
        <v>60</v>
      </c>
      <c r="I172" s="1">
        <f>VLOOKUP(F172,'bundle broadband'!A:L,8,FALSE)</f>
        <v>75</v>
      </c>
      <c r="J172" s="1">
        <f>VLOOKUP(F172,'bundle broadband'!A:L,9,FALSE)</f>
        <v>795</v>
      </c>
      <c r="K172" s="11">
        <f>VLOOKUP(F172,'bundle broadband'!A:L,10,FALSE)</f>
        <v>0</v>
      </c>
      <c r="L172" s="11">
        <f>VLOOKUP(F172,'bundle broadband'!A:L,11,FALSE)</f>
        <v>340</v>
      </c>
      <c r="M172" s="11">
        <f>VLOOKUP(F172,'bundle broadband'!A:L,12,FALSE)</f>
        <v>340</v>
      </c>
      <c r="N172" s="38" t="str">
        <f t="shared" si="91"/>
        <v>Christchurch-Low-2degrees</v>
      </c>
      <c r="O172" s="2" t="str">
        <f>VLOOKUP(N172,'bundle power'!A:G,6,FALSE)</f>
        <v>2degrees Bundle (Low)</v>
      </c>
      <c r="P172" s="16">
        <f>VLOOKUP(N172,'bundle power'!A:G,7,FALSE)</f>
        <v>3087.7235499999997</v>
      </c>
      <c r="Q172" s="7">
        <f t="shared" si="92"/>
        <v>3542.7235499999997</v>
      </c>
      <c r="R172" s="33" t="str">
        <f t="shared" si="93"/>
        <v>Christchurch-Low</v>
      </c>
      <c r="S172" s="29" t="str">
        <f>VLOOKUP(R172,'standalone power'!A:C,2,FALSE)</f>
        <v>Frank Energy (Low)</v>
      </c>
      <c r="T172" s="31">
        <f>VLOOKUP(R172,'standalone power'!A:C,3,FALSE)</f>
        <v>2140.15</v>
      </c>
      <c r="U172" s="30" t="str">
        <f>VLOOKUP(D172,'standalone broadband'!A:I,2,FALSE)</f>
        <v>One NZ - Fibre Starter [Fibre]</v>
      </c>
      <c r="V172" s="30">
        <f>VLOOKUP(D172,'standalone broadband'!A:I,3,FALSE)</f>
        <v>60</v>
      </c>
      <c r="W172" s="30">
        <f>VLOOKUP(D172,'standalone broadband'!A:I,4,FALSE)</f>
        <v>63</v>
      </c>
      <c r="X172" s="30">
        <f>VLOOKUP(D172,'standalone broadband'!A:I,7,FALSE)</f>
        <v>0</v>
      </c>
      <c r="Y172" s="30">
        <f>VLOOKUP(D172,'standalone broadband'!A:I,8,FALSE)</f>
        <v>783</v>
      </c>
      <c r="Z172" s="26">
        <f t="shared" si="94"/>
        <v>2923.15</v>
      </c>
      <c r="AA172" s="26">
        <f t="shared" si="95"/>
        <v>619.57354999999961</v>
      </c>
      <c r="AB172" s="26" t="str">
        <f t="shared" si="96"/>
        <v>Separate</v>
      </c>
      <c r="AD172" s="23" t="str">
        <f t="shared" si="97"/>
        <v>2degrees</v>
      </c>
      <c r="AE172" s="23" t="str">
        <f t="shared" si="98"/>
        <v>Fibre</v>
      </c>
      <c r="AF172" s="24" t="str">
        <f t="shared" si="99"/>
        <v>Fibre Starter Unlimited</v>
      </c>
      <c r="AG172" s="25">
        <f t="shared" si="100"/>
        <v>3542.7235499999997</v>
      </c>
      <c r="AH172" s="22" t="str">
        <f t="shared" si="101"/>
        <v>Frank Energy (Low)</v>
      </c>
      <c r="AI172" s="22" t="str">
        <f t="shared" si="102"/>
        <v>One NZ - Fibre Starter [Fibre]</v>
      </c>
      <c r="AJ172" s="25">
        <f t="shared" si="103"/>
        <v>2923.15</v>
      </c>
      <c r="AK172" s="25">
        <f t="shared" si="104"/>
        <v>619.57354999999961</v>
      </c>
      <c r="AL172" s="22" t="str">
        <f t="shared" si="105"/>
        <v>Separate</v>
      </c>
    </row>
    <row r="173" spans="1:38">
      <c r="A173" s="19" t="s">
        <v>44</v>
      </c>
      <c r="B173" t="s">
        <v>21</v>
      </c>
      <c r="C173" t="s">
        <v>90</v>
      </c>
      <c r="D173" t="s">
        <v>95</v>
      </c>
      <c r="F173" t="str">
        <f t="shared" si="106"/>
        <v>2degrees-Fibre</v>
      </c>
      <c r="G173" s="1" t="str">
        <f>VLOOKUP(F173,'bundle broadband'!A:L,6,FALSE)</f>
        <v>Fibre Starter Unlimited</v>
      </c>
      <c r="H173" s="12">
        <f>VLOOKUP(F173,'bundle broadband'!A:L,7,FALSE)</f>
        <v>60</v>
      </c>
      <c r="I173" s="1">
        <f>VLOOKUP(F173,'bundle broadband'!A:L,8,FALSE)</f>
        <v>75</v>
      </c>
      <c r="J173" s="1">
        <f>VLOOKUP(F173,'bundle broadband'!A:L,9,FALSE)</f>
        <v>795</v>
      </c>
      <c r="K173" s="11">
        <f>VLOOKUP(F173,'bundle broadband'!A:L,10,FALSE)</f>
        <v>0</v>
      </c>
      <c r="L173" s="11">
        <f>VLOOKUP(F173,'bundle broadband'!A:L,11,FALSE)</f>
        <v>340</v>
      </c>
      <c r="M173" s="11">
        <f>VLOOKUP(F173,'bundle broadband'!A:L,12,FALSE)</f>
        <v>340</v>
      </c>
      <c r="N173" s="38" t="str">
        <f t="shared" si="91"/>
        <v>Dunedin-Standard-2degrees</v>
      </c>
      <c r="O173" s="2" t="str">
        <f>VLOOKUP(N173,'bundle power'!A:G,6,FALSE)</f>
        <v>2degrees Bundle (Standard)</v>
      </c>
      <c r="P173" s="16">
        <f>VLOOKUP(N173,'bundle power'!A:G,7,FALSE)</f>
        <v>4176.3581699999995</v>
      </c>
      <c r="Q173" s="7">
        <f t="shared" si="92"/>
        <v>4631.3581699999995</v>
      </c>
      <c r="R173" s="33" t="str">
        <f t="shared" si="93"/>
        <v>Dunedin-Standard</v>
      </c>
      <c r="S173" s="29" t="str">
        <f>VLOOKUP(R173,'standalone power'!A:C,2,FALSE)</f>
        <v>Powershop (Standard)</v>
      </c>
      <c r="T173" s="31">
        <f>VLOOKUP(R173,'standalone power'!A:C,3,FALSE)</f>
        <v>2618.5143999999996</v>
      </c>
      <c r="U173" s="30" t="str">
        <f>VLOOKUP(D173,'standalone broadband'!A:I,2,FALSE)</f>
        <v>One NZ - Fibre Starter [Fibre]</v>
      </c>
      <c r="V173" s="30">
        <f>VLOOKUP(D173,'standalone broadband'!A:I,3,FALSE)</f>
        <v>60</v>
      </c>
      <c r="W173" s="30">
        <f>VLOOKUP(D173,'standalone broadband'!A:I,4,FALSE)</f>
        <v>63</v>
      </c>
      <c r="X173" s="30">
        <f>VLOOKUP(D173,'standalone broadband'!A:I,7,FALSE)</f>
        <v>0</v>
      </c>
      <c r="Y173" s="30">
        <f>VLOOKUP(D173,'standalone broadband'!A:I,8,FALSE)</f>
        <v>783</v>
      </c>
      <c r="Z173" s="26">
        <f t="shared" si="94"/>
        <v>3401.5143999999996</v>
      </c>
      <c r="AA173" s="26">
        <f t="shared" si="95"/>
        <v>1229.8437699999999</v>
      </c>
      <c r="AB173" s="26" t="str">
        <f t="shared" si="96"/>
        <v>Separate</v>
      </c>
      <c r="AD173" s="23" t="str">
        <f t="shared" si="97"/>
        <v>2degrees</v>
      </c>
      <c r="AE173" s="23" t="str">
        <f t="shared" si="98"/>
        <v>Fibre</v>
      </c>
      <c r="AF173" s="24" t="str">
        <f t="shared" si="99"/>
        <v>Fibre Starter Unlimited</v>
      </c>
      <c r="AG173" s="25">
        <f t="shared" si="100"/>
        <v>4631.3581699999995</v>
      </c>
      <c r="AH173" s="22" t="str">
        <f t="shared" si="101"/>
        <v>Powershop (Standard)</v>
      </c>
      <c r="AI173" s="22" t="str">
        <f t="shared" si="102"/>
        <v>One NZ - Fibre Starter [Fibre]</v>
      </c>
      <c r="AJ173" s="25">
        <f t="shared" si="103"/>
        <v>3401.5143999999996</v>
      </c>
      <c r="AK173" s="25">
        <f t="shared" si="104"/>
        <v>1229.8437699999999</v>
      </c>
      <c r="AL173" s="22" t="str">
        <f t="shared" si="105"/>
        <v>Separate</v>
      </c>
    </row>
    <row r="174" spans="1:38">
      <c r="A174" s="19" t="s">
        <v>44</v>
      </c>
      <c r="B174" s="37" t="s">
        <v>37</v>
      </c>
      <c r="C174" t="s">
        <v>90</v>
      </c>
      <c r="D174" t="s">
        <v>95</v>
      </c>
      <c r="F174" t="str">
        <f t="shared" si="106"/>
        <v>2degrees-Fibre</v>
      </c>
      <c r="G174" s="1" t="str">
        <f>VLOOKUP(F174,'bundle broadband'!A:L,6,FALSE)</f>
        <v>Fibre Starter Unlimited</v>
      </c>
      <c r="H174" s="12">
        <f>VLOOKUP(F174,'bundle broadband'!A:L,7,FALSE)</f>
        <v>60</v>
      </c>
      <c r="I174" s="1">
        <f>VLOOKUP(F174,'bundle broadband'!A:L,8,FALSE)</f>
        <v>75</v>
      </c>
      <c r="J174" s="1">
        <f>VLOOKUP(F174,'bundle broadband'!A:L,9,FALSE)</f>
        <v>795</v>
      </c>
      <c r="K174" s="11">
        <f>VLOOKUP(F174,'bundle broadband'!A:L,10,FALSE)</f>
        <v>0</v>
      </c>
      <c r="L174" s="11">
        <f>VLOOKUP(F174,'bundle broadband'!A:L,11,FALSE)</f>
        <v>340</v>
      </c>
      <c r="M174" s="11">
        <f>VLOOKUP(F174,'bundle broadband'!A:L,12,FALSE)</f>
        <v>340</v>
      </c>
      <c r="N174" s="38" t="str">
        <f t="shared" si="91"/>
        <v>Dunedin-Low-2degrees</v>
      </c>
      <c r="O174" s="2" t="str">
        <f>VLOOKUP(N174,'bundle power'!A:G,6,FALSE)</f>
        <v>2degrees Bundle (Low)</v>
      </c>
      <c r="P174" s="16">
        <f>VLOOKUP(N174,'bundle power'!A:G,7,FALSE)</f>
        <v>3384.9422</v>
      </c>
      <c r="Q174" s="7">
        <f t="shared" si="92"/>
        <v>3839.9421999999995</v>
      </c>
      <c r="R174" s="33" t="str">
        <f t="shared" si="93"/>
        <v>Dunedin-Low</v>
      </c>
      <c r="S174" s="29" t="str">
        <f>VLOOKUP(R174,'standalone power'!A:C,2,FALSE)</f>
        <v>Powershop (Low)</v>
      </c>
      <c r="T174" s="31">
        <f>VLOOKUP(R174,'standalone power'!A:C,3,FALSE)</f>
        <v>2146.6134000000002</v>
      </c>
      <c r="U174" s="30" t="str">
        <f>VLOOKUP(D174,'standalone broadband'!A:I,2,FALSE)</f>
        <v>One NZ - Fibre Starter [Fibre]</v>
      </c>
      <c r="V174" s="30">
        <f>VLOOKUP(D174,'standalone broadband'!A:I,3,FALSE)</f>
        <v>60</v>
      </c>
      <c r="W174" s="30">
        <f>VLOOKUP(D174,'standalone broadband'!A:I,4,FALSE)</f>
        <v>63</v>
      </c>
      <c r="X174" s="30">
        <f>VLOOKUP(D174,'standalone broadband'!A:I,7,FALSE)</f>
        <v>0</v>
      </c>
      <c r="Y174" s="30">
        <f>VLOOKUP(D174,'standalone broadband'!A:I,8,FALSE)</f>
        <v>783</v>
      </c>
      <c r="Z174" s="26">
        <f t="shared" si="94"/>
        <v>2929.6134000000002</v>
      </c>
      <c r="AA174" s="26">
        <f t="shared" si="95"/>
        <v>910.32879999999932</v>
      </c>
      <c r="AB174" s="26" t="str">
        <f t="shared" si="96"/>
        <v>Separate</v>
      </c>
      <c r="AD174" s="23" t="str">
        <f t="shared" si="97"/>
        <v>2degrees</v>
      </c>
      <c r="AE174" s="23" t="str">
        <f t="shared" si="98"/>
        <v>Fibre</v>
      </c>
      <c r="AF174" s="24" t="str">
        <f t="shared" si="99"/>
        <v>Fibre Starter Unlimited</v>
      </c>
      <c r="AG174" s="25">
        <f t="shared" si="100"/>
        <v>3839.9421999999995</v>
      </c>
      <c r="AH174" s="22" t="str">
        <f t="shared" si="101"/>
        <v>Powershop (Low)</v>
      </c>
      <c r="AI174" s="22" t="str">
        <f t="shared" si="102"/>
        <v>One NZ - Fibre Starter [Fibre]</v>
      </c>
      <c r="AJ174" s="25">
        <f t="shared" si="103"/>
        <v>2929.6134000000002</v>
      </c>
      <c r="AK174" s="25">
        <f t="shared" si="104"/>
        <v>910.32879999999932</v>
      </c>
      <c r="AL174" s="22" t="str">
        <f t="shared" si="105"/>
        <v>Separate</v>
      </c>
    </row>
    <row r="175" spans="1:38">
      <c r="A175" s="19" t="s">
        <v>45</v>
      </c>
      <c r="B175" t="s">
        <v>21</v>
      </c>
      <c r="C175" t="s">
        <v>90</v>
      </c>
      <c r="D175" t="s">
        <v>95</v>
      </c>
      <c r="F175" t="str">
        <f t="shared" si="106"/>
        <v>2degrees-Fibre</v>
      </c>
      <c r="G175" s="1" t="str">
        <f>VLOOKUP(F175,'bundle broadband'!A:L,6,FALSE)</f>
        <v>Fibre Starter Unlimited</v>
      </c>
      <c r="H175" s="12">
        <f>VLOOKUP(F175,'bundle broadband'!A:L,7,FALSE)</f>
        <v>60</v>
      </c>
      <c r="I175" s="1">
        <f>VLOOKUP(F175,'bundle broadband'!A:L,8,FALSE)</f>
        <v>75</v>
      </c>
      <c r="J175" s="1">
        <f>VLOOKUP(F175,'bundle broadband'!A:L,9,FALSE)</f>
        <v>795</v>
      </c>
      <c r="K175" s="11">
        <f>VLOOKUP(F175,'bundle broadband'!A:L,10,FALSE)</f>
        <v>0</v>
      </c>
      <c r="L175" s="11">
        <f>VLOOKUP(F175,'bundle broadband'!A:L,11,FALSE)</f>
        <v>340</v>
      </c>
      <c r="M175" s="11">
        <f>VLOOKUP(F175,'bundle broadband'!A:L,12,FALSE)</f>
        <v>340</v>
      </c>
      <c r="N175" s="38" t="str">
        <f t="shared" si="91"/>
        <v>Hamilton-Standard-2degrees</v>
      </c>
      <c r="O175" s="2" t="str">
        <f>VLOOKUP(N175,'bundle power'!A:G,6,FALSE)</f>
        <v>2degrees Bundle (Standard)</v>
      </c>
      <c r="P175" s="16">
        <f>VLOOKUP(N175,'bundle power'!A:G,7,FALSE)</f>
        <v>3906.0324999999993</v>
      </c>
      <c r="Q175" s="7">
        <f t="shared" si="92"/>
        <v>4361.0324999999993</v>
      </c>
      <c r="R175" s="33" t="str">
        <f t="shared" si="93"/>
        <v>Hamilton-Standard</v>
      </c>
      <c r="S175" s="29" t="str">
        <f>VLOOKUP(R175,'standalone power'!A:C,2,FALSE)</f>
        <v>Flick Energy Off Peak (Standard)</v>
      </c>
      <c r="T175" s="31">
        <f>VLOOKUP(R175,'standalone power'!A:C,3,FALSE)</f>
        <v>2676.7112499999998</v>
      </c>
      <c r="U175" s="30" t="str">
        <f>VLOOKUP(D175,'standalone broadband'!A:I,2,FALSE)</f>
        <v>One NZ - Fibre Starter [Fibre]</v>
      </c>
      <c r="V175" s="30">
        <f>VLOOKUP(D175,'standalone broadband'!A:I,3,FALSE)</f>
        <v>60</v>
      </c>
      <c r="W175" s="30">
        <f>VLOOKUP(D175,'standalone broadband'!A:I,4,FALSE)</f>
        <v>63</v>
      </c>
      <c r="X175" s="30">
        <f>VLOOKUP(D175,'standalone broadband'!A:I,7,FALSE)</f>
        <v>0</v>
      </c>
      <c r="Y175" s="30">
        <f>VLOOKUP(D175,'standalone broadband'!A:I,8,FALSE)</f>
        <v>783</v>
      </c>
      <c r="Z175" s="26">
        <f t="shared" si="94"/>
        <v>3459.7112499999998</v>
      </c>
      <c r="AA175" s="26">
        <f t="shared" si="95"/>
        <v>901.32124999999951</v>
      </c>
      <c r="AB175" s="26" t="str">
        <f t="shared" si="96"/>
        <v>Separate</v>
      </c>
      <c r="AD175" s="23" t="str">
        <f t="shared" si="97"/>
        <v>2degrees</v>
      </c>
      <c r="AE175" s="23" t="str">
        <f t="shared" si="98"/>
        <v>Fibre</v>
      </c>
      <c r="AF175" s="24" t="str">
        <f t="shared" si="99"/>
        <v>Fibre Starter Unlimited</v>
      </c>
      <c r="AG175" s="25">
        <f t="shared" si="100"/>
        <v>4361.0324999999993</v>
      </c>
      <c r="AH175" s="22" t="str">
        <f t="shared" si="101"/>
        <v>Flick Energy Off Peak (Standard)</v>
      </c>
      <c r="AI175" s="22" t="str">
        <f t="shared" si="102"/>
        <v>One NZ - Fibre Starter [Fibre]</v>
      </c>
      <c r="AJ175" s="25">
        <f t="shared" si="103"/>
        <v>3459.7112499999998</v>
      </c>
      <c r="AK175" s="25">
        <f t="shared" si="104"/>
        <v>901.32124999999951</v>
      </c>
      <c r="AL175" s="22" t="str">
        <f t="shared" si="105"/>
        <v>Separate</v>
      </c>
    </row>
    <row r="176" spans="1:38">
      <c r="A176" s="19" t="s">
        <v>45</v>
      </c>
      <c r="B176" s="37" t="s">
        <v>37</v>
      </c>
      <c r="C176" t="s">
        <v>90</v>
      </c>
      <c r="D176" t="s">
        <v>95</v>
      </c>
      <c r="F176" t="str">
        <f t="shared" si="106"/>
        <v>2degrees-Fibre</v>
      </c>
      <c r="G176" s="1" t="str">
        <f>VLOOKUP(F176,'bundle broadband'!A:L,6,FALSE)</f>
        <v>Fibre Starter Unlimited</v>
      </c>
      <c r="H176" s="12">
        <f>VLOOKUP(F176,'bundle broadband'!A:L,7,FALSE)</f>
        <v>60</v>
      </c>
      <c r="I176" s="1">
        <f>VLOOKUP(F176,'bundle broadband'!A:L,8,FALSE)</f>
        <v>75</v>
      </c>
      <c r="J176" s="1">
        <f>VLOOKUP(F176,'bundle broadband'!A:L,9,FALSE)</f>
        <v>795</v>
      </c>
      <c r="K176" s="11">
        <f>VLOOKUP(F176,'bundle broadband'!A:L,10,FALSE)</f>
        <v>0</v>
      </c>
      <c r="L176" s="11">
        <f>VLOOKUP(F176,'bundle broadband'!A:L,11,FALSE)</f>
        <v>340</v>
      </c>
      <c r="M176" s="11">
        <f>VLOOKUP(F176,'bundle broadband'!A:L,12,FALSE)</f>
        <v>340</v>
      </c>
      <c r="N176" s="38" t="str">
        <f t="shared" si="91"/>
        <v>Hamilton-Low-2degrees</v>
      </c>
      <c r="O176" s="2" t="str">
        <f>VLOOKUP(N176,'bundle power'!A:G,6,FALSE)</f>
        <v>2degrees Bundle (Low)</v>
      </c>
      <c r="P176" s="16">
        <f>VLOOKUP(N176,'bundle power'!A:G,7,FALSE)</f>
        <v>3126.1484999999998</v>
      </c>
      <c r="Q176" s="7">
        <f t="shared" si="92"/>
        <v>3581.1484999999998</v>
      </c>
      <c r="R176" s="33" t="str">
        <f t="shared" si="93"/>
        <v>Hamilton-Low</v>
      </c>
      <c r="S176" s="29" t="str">
        <f>VLOOKUP(R176,'standalone power'!A:C,2,FALSE)</f>
        <v>Frank Energy (Low)</v>
      </c>
      <c r="T176" s="31">
        <f>VLOOKUP(R176,'standalone power'!A:C,3,FALSE)</f>
        <v>2164.1849999999995</v>
      </c>
      <c r="U176" s="30" t="str">
        <f>VLOOKUP(D176,'standalone broadband'!A:I,2,FALSE)</f>
        <v>One NZ - Fibre Starter [Fibre]</v>
      </c>
      <c r="V176" s="30">
        <f>VLOOKUP(D176,'standalone broadband'!A:I,3,FALSE)</f>
        <v>60</v>
      </c>
      <c r="W176" s="30">
        <f>VLOOKUP(D176,'standalone broadband'!A:I,4,FALSE)</f>
        <v>63</v>
      </c>
      <c r="X176" s="30">
        <f>VLOOKUP(D176,'standalone broadband'!A:I,7,FALSE)</f>
        <v>0</v>
      </c>
      <c r="Y176" s="30">
        <f>VLOOKUP(D176,'standalone broadband'!A:I,8,FALSE)</f>
        <v>783</v>
      </c>
      <c r="Z176" s="26">
        <f t="shared" si="94"/>
        <v>2947.1849999999995</v>
      </c>
      <c r="AA176" s="26">
        <f t="shared" si="95"/>
        <v>633.96350000000029</v>
      </c>
      <c r="AB176" s="26" t="str">
        <f t="shared" si="96"/>
        <v>Separate</v>
      </c>
      <c r="AD176" s="23" t="str">
        <f t="shared" si="97"/>
        <v>2degrees</v>
      </c>
      <c r="AE176" s="23" t="str">
        <f t="shared" si="98"/>
        <v>Fibre</v>
      </c>
      <c r="AF176" s="24" t="str">
        <f t="shared" si="99"/>
        <v>Fibre Starter Unlimited</v>
      </c>
      <c r="AG176" s="25">
        <f t="shared" si="100"/>
        <v>3581.1484999999998</v>
      </c>
      <c r="AH176" s="22" t="str">
        <f t="shared" si="101"/>
        <v>Frank Energy (Low)</v>
      </c>
      <c r="AI176" s="22" t="str">
        <f t="shared" si="102"/>
        <v>One NZ - Fibre Starter [Fibre]</v>
      </c>
      <c r="AJ176" s="25">
        <f t="shared" si="103"/>
        <v>2947.1849999999995</v>
      </c>
      <c r="AK176" s="25">
        <f t="shared" si="104"/>
        <v>633.96350000000029</v>
      </c>
      <c r="AL176" s="22" t="str">
        <f t="shared" si="105"/>
        <v>Separate</v>
      </c>
    </row>
  </sheetData>
  <autoFilter ref="A2:AB176" xr:uid="{5313236E-5CC4-48D8-800C-5DD9FCB1F363}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0142D-B799-42FF-86D3-E25E0355F990}">
  <sheetPr>
    <tabColor theme="9" tint="0.39997558519241921"/>
  </sheetPr>
  <dimension ref="A1:N71"/>
  <sheetViews>
    <sheetView zoomScale="80" zoomScaleNormal="80" workbookViewId="0">
      <selection activeCell="I10" sqref="I10"/>
    </sheetView>
  </sheetViews>
  <sheetFormatPr defaultRowHeight="14.4"/>
  <cols>
    <col min="1" max="1" width="43.77734375" bestFit="1" customWidth="1"/>
    <col min="2" max="2" width="9.77734375" bestFit="1" customWidth="1"/>
    <col min="4" max="4" width="10.77734375" bestFit="1" customWidth="1"/>
    <col min="5" max="5" width="12.109375" bestFit="1" customWidth="1"/>
    <col min="6" max="6" width="32.44140625" bestFit="1" customWidth="1"/>
    <col min="7" max="7" width="10.109375" bestFit="1" customWidth="1"/>
    <col min="9" max="9" width="38.5546875" bestFit="1" customWidth="1"/>
    <col min="10" max="10" width="10.109375" bestFit="1" customWidth="1"/>
    <col min="11" max="11" width="22.33203125" bestFit="1" customWidth="1"/>
    <col min="12" max="12" width="28.5546875" bestFit="1" customWidth="1"/>
    <col min="13" max="13" width="10.109375" bestFit="1" customWidth="1"/>
  </cols>
  <sheetData>
    <row r="1" spans="1:14" ht="28.8">
      <c r="B1" s="9" t="s">
        <v>11</v>
      </c>
      <c r="C1" s="9" t="s">
        <v>20</v>
      </c>
      <c r="D1" s="9" t="s">
        <v>0</v>
      </c>
      <c r="E1" s="9" t="s">
        <v>85</v>
      </c>
      <c r="F1" s="28" t="s">
        <v>67</v>
      </c>
      <c r="G1" s="28" t="s">
        <v>68</v>
      </c>
    </row>
    <row r="2" spans="1:14">
      <c r="A2" t="str">
        <f>CONCATENATE(B2,"-",C2,"-",D2,E2)</f>
        <v>Auckland-Standard-Slingshot</v>
      </c>
      <c r="B2" s="19" t="s">
        <v>12</v>
      </c>
      <c r="C2" t="s">
        <v>21</v>
      </c>
      <c r="D2" t="s">
        <v>24</v>
      </c>
      <c r="F2" s="8" t="s">
        <v>27</v>
      </c>
      <c r="G2" s="26">
        <v>3424.2505799999994</v>
      </c>
    </row>
    <row r="3" spans="1:14">
      <c r="A3" t="str">
        <f t="shared" ref="A3:A8" si="0">CONCATENATE(B3,"-",C3,"-",D3,E3)</f>
        <v>Auckland-Standard-Contact</v>
      </c>
      <c r="B3" s="19" t="s">
        <v>12</v>
      </c>
      <c r="C3" t="s">
        <v>21</v>
      </c>
      <c r="D3" t="s">
        <v>32</v>
      </c>
      <c r="F3" s="8" t="s">
        <v>35</v>
      </c>
      <c r="G3" s="26">
        <v>2547.52853</v>
      </c>
      <c r="L3" s="40"/>
    </row>
    <row r="4" spans="1:14">
      <c r="A4" t="str">
        <f t="shared" si="0"/>
        <v>Auckland-Standard-Mercury</v>
      </c>
      <c r="B4" s="19" t="s">
        <v>12</v>
      </c>
      <c r="C4" t="s">
        <v>21</v>
      </c>
      <c r="D4" t="s">
        <v>8</v>
      </c>
      <c r="F4" s="8" t="s">
        <v>36</v>
      </c>
      <c r="G4" s="26">
        <v>2857.0107799999996</v>
      </c>
      <c r="L4" s="40"/>
    </row>
    <row r="5" spans="1:14">
      <c r="A5" t="str">
        <f t="shared" ref="A5" si="1">CONCATENATE(B5,"-",C5,"-",D5,E5)</f>
        <v>Auckland-Standard-2degrees</v>
      </c>
      <c r="B5" s="19" t="s">
        <v>12</v>
      </c>
      <c r="C5" t="s">
        <v>21</v>
      </c>
      <c r="D5" t="s">
        <v>90</v>
      </c>
      <c r="F5" s="8" t="s">
        <v>89</v>
      </c>
      <c r="G5" s="26">
        <v>3424.4184799999994</v>
      </c>
      <c r="L5" s="40"/>
    </row>
    <row r="6" spans="1:14">
      <c r="A6" t="str">
        <f t="shared" si="0"/>
        <v>Auckland-Standard-Electric Kiwi-Kiwi</v>
      </c>
      <c r="B6" s="19" t="s">
        <v>12</v>
      </c>
      <c r="C6" t="s">
        <v>21</v>
      </c>
      <c r="D6" t="s">
        <v>57</v>
      </c>
      <c r="E6" s="34" t="s">
        <v>87</v>
      </c>
      <c r="F6" t="s">
        <v>59</v>
      </c>
      <c r="G6" s="27">
        <v>3371.1767</v>
      </c>
      <c r="L6" s="41"/>
    </row>
    <row r="7" spans="1:14">
      <c r="A7" t="str">
        <f t="shared" si="0"/>
        <v>Auckland-Standard-Electric Kiwi-MoveMaster</v>
      </c>
      <c r="B7" s="19" t="s">
        <v>12</v>
      </c>
      <c r="C7" t="s">
        <v>21</v>
      </c>
      <c r="D7" t="s">
        <v>57</v>
      </c>
      <c r="E7" s="34" t="s">
        <v>88</v>
      </c>
      <c r="F7" t="s">
        <v>60</v>
      </c>
      <c r="G7" s="27">
        <v>3043.9626919999996</v>
      </c>
      <c r="L7" s="41"/>
    </row>
    <row r="8" spans="1:14">
      <c r="A8" t="str">
        <f t="shared" si="0"/>
        <v>Auckland-Standard-Electric Kiwi-Prepaid</v>
      </c>
      <c r="B8" s="19" t="s">
        <v>12</v>
      </c>
      <c r="C8" t="s">
        <v>21</v>
      </c>
      <c r="D8" t="s">
        <v>57</v>
      </c>
      <c r="E8" s="34" t="s">
        <v>84</v>
      </c>
      <c r="F8" t="s">
        <v>61</v>
      </c>
      <c r="G8" s="27">
        <v>2596.9925599999997</v>
      </c>
      <c r="L8" s="41"/>
    </row>
    <row r="9" spans="1:14">
      <c r="A9" t="str">
        <f>CONCATENATE(B9,"-",C9,"-",D9,E9)</f>
        <v>Auckland-Low-Slingshot</v>
      </c>
      <c r="B9" s="19" t="s">
        <v>12</v>
      </c>
      <c r="C9" t="s">
        <v>37</v>
      </c>
      <c r="D9" t="s">
        <v>24</v>
      </c>
      <c r="F9" s="8" t="s">
        <v>40</v>
      </c>
      <c r="G9" s="26">
        <v>2782.54</v>
      </c>
    </row>
    <row r="10" spans="1:14">
      <c r="A10" t="str">
        <f t="shared" ref="A10:A71" si="2">CONCATENATE(B10,"-",C10,"-",D10,E10)</f>
        <v>Auckland-Low-Contact</v>
      </c>
      <c r="B10" s="19" t="s">
        <v>12</v>
      </c>
      <c r="C10" t="s">
        <v>37</v>
      </c>
      <c r="D10" t="s">
        <v>32</v>
      </c>
      <c r="F10" s="8" t="s">
        <v>39</v>
      </c>
      <c r="G10" s="26">
        <v>2105.8008799999998</v>
      </c>
    </row>
    <row r="11" spans="1:14">
      <c r="A11" t="str">
        <f t="shared" si="2"/>
        <v>Auckland-Low-Mercury</v>
      </c>
      <c r="B11" s="19" t="s">
        <v>12</v>
      </c>
      <c r="C11" t="s">
        <v>37</v>
      </c>
      <c r="D11" t="s">
        <v>8</v>
      </c>
      <c r="F11" s="8" t="s">
        <v>38</v>
      </c>
      <c r="G11" s="26">
        <v>2372.2797999999998</v>
      </c>
      <c r="I11" s="35"/>
    </row>
    <row r="12" spans="1:14">
      <c r="A12" t="str">
        <f t="shared" si="2"/>
        <v>Auckland-Low-2degrees</v>
      </c>
      <c r="B12" s="19" t="s">
        <v>12</v>
      </c>
      <c r="C12" t="s">
        <v>37</v>
      </c>
      <c r="D12" t="s">
        <v>90</v>
      </c>
      <c r="F12" s="8" t="s">
        <v>91</v>
      </c>
      <c r="G12" s="26">
        <v>2782.54</v>
      </c>
      <c r="I12" s="35"/>
    </row>
    <row r="13" spans="1:14">
      <c r="A13" t="str">
        <f t="shared" si="2"/>
        <v>Auckland-Low-Electric Kiwi-Kiwi</v>
      </c>
      <c r="B13" s="19" t="s">
        <v>12</v>
      </c>
      <c r="C13" t="s">
        <v>37</v>
      </c>
      <c r="D13" t="s">
        <v>57</v>
      </c>
      <c r="E13" s="34" t="s">
        <v>87</v>
      </c>
      <c r="F13" s="2" t="s">
        <v>63</v>
      </c>
      <c r="G13" s="2">
        <v>2809.5148599999998</v>
      </c>
    </row>
    <row r="14" spans="1:14">
      <c r="A14" t="str">
        <f t="shared" si="2"/>
        <v>Auckland-Low-Electric Kiwi-MoveMaster</v>
      </c>
      <c r="B14" s="19" t="s">
        <v>12</v>
      </c>
      <c r="C14" t="s">
        <v>37</v>
      </c>
      <c r="D14" t="s">
        <v>57</v>
      </c>
      <c r="E14" s="34" t="s">
        <v>88</v>
      </c>
      <c r="F14" s="2" t="s">
        <v>64</v>
      </c>
      <c r="G14" s="16">
        <v>2589.3019119999999</v>
      </c>
      <c r="K14" s="40"/>
      <c r="L14" s="40"/>
      <c r="M14" s="40"/>
      <c r="N14" s="40"/>
    </row>
    <row r="15" spans="1:14">
      <c r="A15" t="str">
        <f t="shared" si="2"/>
        <v>Auckland-Low-Electric Kiwi-Prepaid</v>
      </c>
      <c r="B15" s="19" t="s">
        <v>12</v>
      </c>
      <c r="C15" t="s">
        <v>37</v>
      </c>
      <c r="D15" t="s">
        <v>57</v>
      </c>
      <c r="E15" s="34" t="s">
        <v>84</v>
      </c>
      <c r="F15" t="s">
        <v>65</v>
      </c>
      <c r="G15">
        <v>2194.0822399999997</v>
      </c>
    </row>
    <row r="16" spans="1:14">
      <c r="A16" t="str">
        <f t="shared" si="2"/>
        <v>Wellington-Standard-Slingshot</v>
      </c>
      <c r="B16" s="19" t="s">
        <v>42</v>
      </c>
      <c r="C16" t="s">
        <v>21</v>
      </c>
      <c r="D16" t="s">
        <v>24</v>
      </c>
      <c r="F16" t="s">
        <v>27</v>
      </c>
      <c r="G16">
        <v>3291.89041</v>
      </c>
    </row>
    <row r="17" spans="1:13">
      <c r="A17" t="str">
        <f t="shared" si="2"/>
        <v>Wellington-Standard-Contact</v>
      </c>
      <c r="B17" s="19" t="s">
        <v>42</v>
      </c>
      <c r="C17" t="s">
        <v>21</v>
      </c>
      <c r="D17" t="s">
        <v>32</v>
      </c>
      <c r="F17" s="2" t="s">
        <v>35</v>
      </c>
      <c r="G17" s="2">
        <v>2343.1038399999998</v>
      </c>
      <c r="M17" s="40"/>
    </row>
    <row r="18" spans="1:13">
      <c r="A18" t="str">
        <f t="shared" si="2"/>
        <v>Wellington-Standard-Mercury</v>
      </c>
      <c r="B18" s="19" t="s">
        <v>42</v>
      </c>
      <c r="C18" t="s">
        <v>21</v>
      </c>
      <c r="D18" t="s">
        <v>8</v>
      </c>
      <c r="F18" s="16" t="s">
        <v>36</v>
      </c>
      <c r="G18" s="16">
        <v>2637.1760899999999</v>
      </c>
      <c r="M18" s="40"/>
    </row>
    <row r="19" spans="1:13">
      <c r="A19" t="str">
        <f t="shared" si="2"/>
        <v>Wellington-Standard-2degrees</v>
      </c>
      <c r="B19" s="19" t="s">
        <v>42</v>
      </c>
      <c r="C19" t="s">
        <v>21</v>
      </c>
      <c r="D19" t="s">
        <v>90</v>
      </c>
      <c r="F19" t="s">
        <v>89</v>
      </c>
      <c r="G19">
        <v>3291.9743600000002</v>
      </c>
      <c r="M19" s="40"/>
    </row>
    <row r="20" spans="1:13">
      <c r="A20" t="str">
        <f t="shared" si="2"/>
        <v>Wellington-Standard-Electric Kiwi-Kiwi</v>
      </c>
      <c r="B20" s="19" t="s">
        <v>42</v>
      </c>
      <c r="C20" t="s">
        <v>21</v>
      </c>
      <c r="D20" t="s">
        <v>57</v>
      </c>
      <c r="E20" s="34" t="s">
        <v>87</v>
      </c>
      <c r="F20" t="s">
        <v>59</v>
      </c>
      <c r="G20">
        <v>3427.8654900000001</v>
      </c>
      <c r="M20" s="40"/>
    </row>
    <row r="21" spans="1:13">
      <c r="A21" t="str">
        <f t="shared" si="2"/>
        <v>Wellington-Standard-Electric Kiwi-MoveMaster</v>
      </c>
      <c r="B21" s="19" t="s">
        <v>42</v>
      </c>
      <c r="C21" t="s">
        <v>21</v>
      </c>
      <c r="D21" t="s">
        <v>57</v>
      </c>
      <c r="E21" s="34" t="s">
        <v>88</v>
      </c>
      <c r="F21" t="s">
        <v>60</v>
      </c>
      <c r="G21">
        <v>2945.7470800000001</v>
      </c>
    </row>
    <row r="22" spans="1:13">
      <c r="A22" t="str">
        <f t="shared" si="2"/>
        <v>Wellington-Standard-Electric Kiwi-Prepaid</v>
      </c>
      <c r="B22" s="19" t="s">
        <v>42</v>
      </c>
      <c r="C22" t="s">
        <v>21</v>
      </c>
      <c r="D22" t="s">
        <v>57</v>
      </c>
      <c r="E22" s="34" t="s">
        <v>84</v>
      </c>
      <c r="F22" t="s">
        <v>61</v>
      </c>
      <c r="G22">
        <v>2388.20201</v>
      </c>
      <c r="M22" s="40"/>
    </row>
    <row r="23" spans="1:13">
      <c r="A23" t="str">
        <f t="shared" si="2"/>
        <v>Wellington-Low-Slingshot</v>
      </c>
      <c r="B23" s="19" t="s">
        <v>42</v>
      </c>
      <c r="C23" t="s">
        <v>37</v>
      </c>
      <c r="D23" t="s">
        <v>24</v>
      </c>
      <c r="F23" t="s">
        <v>40</v>
      </c>
      <c r="G23">
        <v>2672.88382</v>
      </c>
      <c r="M23" s="40"/>
    </row>
    <row r="24" spans="1:13">
      <c r="A24" t="str">
        <f t="shared" si="2"/>
        <v>Wellington-Low-Contact</v>
      </c>
      <c r="B24" s="19" t="s">
        <v>42</v>
      </c>
      <c r="C24" t="s">
        <v>37</v>
      </c>
      <c r="D24" t="s">
        <v>32</v>
      </c>
      <c r="F24" t="s">
        <v>39</v>
      </c>
      <c r="G24">
        <v>1947.3934400000003</v>
      </c>
    </row>
    <row r="25" spans="1:13">
      <c r="A25" t="str">
        <f t="shared" si="2"/>
        <v>Wellington-Low-Mercury</v>
      </c>
      <c r="B25" s="19" t="s">
        <v>42</v>
      </c>
      <c r="C25" t="s">
        <v>37</v>
      </c>
      <c r="D25" t="s">
        <v>8</v>
      </c>
      <c r="F25" t="s">
        <v>38</v>
      </c>
      <c r="G25">
        <v>2184.7941499999997</v>
      </c>
      <c r="M25" s="40"/>
    </row>
    <row r="26" spans="1:13">
      <c r="A26" t="str">
        <f t="shared" si="2"/>
        <v>Wellington-Low-2degrees</v>
      </c>
      <c r="B26" s="19" t="s">
        <v>42</v>
      </c>
      <c r="C26" t="s">
        <v>37</v>
      </c>
      <c r="D26" t="s">
        <v>90</v>
      </c>
      <c r="F26" t="s">
        <v>91</v>
      </c>
      <c r="G26">
        <v>2672.88382</v>
      </c>
    </row>
    <row r="27" spans="1:13">
      <c r="A27" t="str">
        <f t="shared" si="2"/>
        <v>Wellington-Low-Electric Kiwi-Kiwi</v>
      </c>
      <c r="B27" s="19" t="s">
        <v>42</v>
      </c>
      <c r="C27" t="s">
        <v>37</v>
      </c>
      <c r="D27" t="s">
        <v>57</v>
      </c>
      <c r="E27" s="34" t="s">
        <v>87</v>
      </c>
      <c r="F27" t="s">
        <v>63</v>
      </c>
      <c r="G27">
        <v>2845.8355399999996</v>
      </c>
    </row>
    <row r="28" spans="1:13">
      <c r="A28" t="str">
        <f t="shared" si="2"/>
        <v>Wellington-Low-Electric Kiwi-MoveMaster</v>
      </c>
      <c r="B28" s="19" t="s">
        <v>42</v>
      </c>
      <c r="C28" t="s">
        <v>37</v>
      </c>
      <c r="D28" t="s">
        <v>57</v>
      </c>
      <c r="E28" s="34" t="s">
        <v>88</v>
      </c>
      <c r="F28" t="s">
        <v>64</v>
      </c>
      <c r="G28">
        <v>2496.8320220000005</v>
      </c>
    </row>
    <row r="29" spans="1:13">
      <c r="A29" t="str">
        <f t="shared" si="2"/>
        <v>Wellington-Low-Electric Kiwi-Prepaid</v>
      </c>
      <c r="B29" s="19" t="s">
        <v>42</v>
      </c>
      <c r="C29" t="s">
        <v>37</v>
      </c>
      <c r="D29" t="s">
        <v>57</v>
      </c>
      <c r="E29" s="34" t="s">
        <v>84</v>
      </c>
      <c r="F29" t="s">
        <v>65</v>
      </c>
      <c r="G29">
        <v>2028.97444</v>
      </c>
    </row>
    <row r="30" spans="1:13">
      <c r="A30" t="str">
        <f t="shared" si="2"/>
        <v>Christchurch-Standard-Slingshot</v>
      </c>
      <c r="B30" s="19" t="s">
        <v>43</v>
      </c>
      <c r="C30" t="s">
        <v>21</v>
      </c>
      <c r="D30" t="s">
        <v>24</v>
      </c>
      <c r="F30" s="30" t="s">
        <v>27</v>
      </c>
      <c r="G30" s="30">
        <v>3772.0206999999996</v>
      </c>
    </row>
    <row r="31" spans="1:13">
      <c r="A31" t="str">
        <f t="shared" si="2"/>
        <v>Christchurch-Standard-Contact</v>
      </c>
      <c r="B31" s="19" t="s">
        <v>43</v>
      </c>
      <c r="C31" t="s">
        <v>21</v>
      </c>
      <c r="D31" t="s">
        <v>32</v>
      </c>
      <c r="F31" s="30" t="s">
        <v>35</v>
      </c>
      <c r="G31" s="30">
        <v>2947.2705999999998</v>
      </c>
    </row>
    <row r="32" spans="1:13">
      <c r="A32" t="str">
        <f t="shared" si="2"/>
        <v>Christchurch-Standard-Mercury</v>
      </c>
      <c r="B32" s="19" t="s">
        <v>43</v>
      </c>
      <c r="C32" t="s">
        <v>21</v>
      </c>
      <c r="D32" t="s">
        <v>8</v>
      </c>
      <c r="F32" s="30" t="s">
        <v>36</v>
      </c>
      <c r="G32" s="30">
        <v>3035.8999499999995</v>
      </c>
    </row>
    <row r="33" spans="1:7">
      <c r="A33" t="str">
        <f t="shared" si="2"/>
        <v>Christchurch-Standard-2degrees</v>
      </c>
      <c r="B33" s="19" t="s">
        <v>43</v>
      </c>
      <c r="C33" t="s">
        <v>21</v>
      </c>
      <c r="D33" t="s">
        <v>90</v>
      </c>
      <c r="F33" s="30" t="s">
        <v>89</v>
      </c>
      <c r="G33" s="30">
        <v>3772.0206999999996</v>
      </c>
    </row>
    <row r="34" spans="1:7">
      <c r="A34" t="str">
        <f t="shared" si="2"/>
        <v>Christchurch-Standard-Electric Kiwi-Kiwi</v>
      </c>
      <c r="B34" s="19" t="s">
        <v>43</v>
      </c>
      <c r="C34" t="s">
        <v>21</v>
      </c>
      <c r="D34" t="s">
        <v>57</v>
      </c>
      <c r="E34" s="34" t="s">
        <v>87</v>
      </c>
      <c r="F34" t="s">
        <v>59</v>
      </c>
      <c r="G34">
        <v>3740.8637499999995</v>
      </c>
    </row>
    <row r="35" spans="1:7">
      <c r="A35" t="str">
        <f t="shared" si="2"/>
        <v>Christchurch-Standard-Electric Kiwi-MoveMaster</v>
      </c>
      <c r="B35" s="19" t="s">
        <v>43</v>
      </c>
      <c r="C35" t="s">
        <v>21</v>
      </c>
      <c r="D35" t="s">
        <v>57</v>
      </c>
      <c r="E35" s="34" t="s">
        <v>88</v>
      </c>
      <c r="F35" t="s">
        <v>60</v>
      </c>
      <c r="G35">
        <v>3417.7376699999991</v>
      </c>
    </row>
    <row r="36" spans="1:7">
      <c r="A36" t="str">
        <f t="shared" si="2"/>
        <v>Christchurch-Standard-Electric Kiwi-Prepaid</v>
      </c>
      <c r="B36" s="19" t="s">
        <v>43</v>
      </c>
      <c r="C36" t="s">
        <v>21</v>
      </c>
      <c r="D36" t="s">
        <v>57</v>
      </c>
      <c r="E36" s="34" t="s">
        <v>84</v>
      </c>
      <c r="F36" t="s">
        <v>61</v>
      </c>
      <c r="G36">
        <v>2403.8553499999998</v>
      </c>
    </row>
    <row r="37" spans="1:7">
      <c r="A37" t="str">
        <f t="shared" si="2"/>
        <v>Christchurch-Low-Slingshot</v>
      </c>
      <c r="B37" s="19" t="s">
        <v>43</v>
      </c>
      <c r="C37" t="s">
        <v>37</v>
      </c>
      <c r="D37" t="s">
        <v>24</v>
      </c>
      <c r="F37" s="8" t="s">
        <v>40</v>
      </c>
      <c r="G37" s="26">
        <v>3087.7235499999997</v>
      </c>
    </row>
    <row r="38" spans="1:7">
      <c r="A38" t="str">
        <f t="shared" si="2"/>
        <v>Christchurch-Low-Contact</v>
      </c>
      <c r="B38" s="19" t="s">
        <v>43</v>
      </c>
      <c r="C38" t="s">
        <v>37</v>
      </c>
      <c r="D38" t="s">
        <v>32</v>
      </c>
      <c r="F38" s="8" t="s">
        <v>39</v>
      </c>
      <c r="G38" s="26">
        <v>2449.2401</v>
      </c>
    </row>
    <row r="39" spans="1:7">
      <c r="A39" t="str">
        <f t="shared" si="2"/>
        <v>Christchurch-Low-Mercury</v>
      </c>
      <c r="B39" s="19" t="s">
        <v>43</v>
      </c>
      <c r="C39" t="s">
        <v>37</v>
      </c>
      <c r="D39" t="s">
        <v>8</v>
      </c>
      <c r="F39" s="8" t="s">
        <v>38</v>
      </c>
      <c r="G39" s="26">
        <v>2535.1577499999999</v>
      </c>
    </row>
    <row r="40" spans="1:7">
      <c r="A40" t="str">
        <f t="shared" si="2"/>
        <v>Christchurch-Low-2degrees</v>
      </c>
      <c r="B40" s="19" t="s">
        <v>43</v>
      </c>
      <c r="C40" t="s">
        <v>37</v>
      </c>
      <c r="D40" t="s">
        <v>90</v>
      </c>
      <c r="F40" s="8" t="s">
        <v>91</v>
      </c>
      <c r="G40" s="26">
        <v>3087.7235499999997</v>
      </c>
    </row>
    <row r="41" spans="1:7">
      <c r="A41" t="str">
        <f t="shared" si="2"/>
        <v>Christchurch-Low-Electric Kiwi-Kiwi</v>
      </c>
      <c r="B41" s="19" t="s">
        <v>43</v>
      </c>
      <c r="C41" t="s">
        <v>37</v>
      </c>
      <c r="D41" t="s">
        <v>57</v>
      </c>
      <c r="E41" s="34" t="s">
        <v>87</v>
      </c>
      <c r="F41" t="s">
        <v>63</v>
      </c>
      <c r="G41">
        <v>3082.0586499999999</v>
      </c>
    </row>
    <row r="42" spans="1:7">
      <c r="A42" t="str">
        <f t="shared" si="2"/>
        <v>Christchurch-Low-Electric Kiwi-MoveMaster</v>
      </c>
      <c r="B42" s="19" t="s">
        <v>43</v>
      </c>
      <c r="C42" t="s">
        <v>37</v>
      </c>
      <c r="D42" t="s">
        <v>57</v>
      </c>
      <c r="E42" s="34" t="s">
        <v>88</v>
      </c>
      <c r="F42" t="s">
        <v>64</v>
      </c>
      <c r="G42">
        <v>2838.6567800000003</v>
      </c>
    </row>
    <row r="43" spans="1:7">
      <c r="A43" t="str">
        <f t="shared" si="2"/>
        <v>Christchurch-Low-Electric Kiwi-Prepaid</v>
      </c>
      <c r="B43" s="19" t="s">
        <v>43</v>
      </c>
      <c r="C43" t="s">
        <v>37</v>
      </c>
      <c r="D43" t="s">
        <v>57</v>
      </c>
      <c r="E43" s="34" t="s">
        <v>84</v>
      </c>
      <c r="F43" t="s">
        <v>65</v>
      </c>
      <c r="G43">
        <v>2045.1439</v>
      </c>
    </row>
    <row r="44" spans="1:7">
      <c r="A44" t="str">
        <f t="shared" si="2"/>
        <v>Dunedin-Standard-Slingshot</v>
      </c>
      <c r="B44" s="19" t="s">
        <v>44</v>
      </c>
      <c r="C44" t="s">
        <v>21</v>
      </c>
      <c r="D44" t="s">
        <v>24</v>
      </c>
      <c r="F44" s="8" t="s">
        <v>27</v>
      </c>
      <c r="G44" s="26">
        <v>4176.2322449999992</v>
      </c>
    </row>
    <row r="45" spans="1:7">
      <c r="A45" t="str">
        <f t="shared" si="2"/>
        <v>Dunedin-Standard-Contact</v>
      </c>
      <c r="B45" s="19" t="s">
        <v>44</v>
      </c>
      <c r="C45" t="s">
        <v>21</v>
      </c>
      <c r="D45" t="s">
        <v>32</v>
      </c>
      <c r="F45" s="8" t="s">
        <v>35</v>
      </c>
      <c r="G45" s="26">
        <v>2649.0921599999997</v>
      </c>
    </row>
    <row r="46" spans="1:7">
      <c r="A46" t="str">
        <f t="shared" si="2"/>
        <v>Dunedin-Standard-Mercury</v>
      </c>
      <c r="B46" s="19" t="s">
        <v>44</v>
      </c>
      <c r="C46" t="s">
        <v>21</v>
      </c>
      <c r="D46" t="s">
        <v>8</v>
      </c>
      <c r="F46" s="8" t="s">
        <v>36</v>
      </c>
      <c r="G46" s="26">
        <v>3400.8425600000005</v>
      </c>
    </row>
    <row r="47" spans="1:7">
      <c r="A47" t="str">
        <f t="shared" si="2"/>
        <v>Dunedin-Standard-2degrees</v>
      </c>
      <c r="B47" s="19" t="s">
        <v>44</v>
      </c>
      <c r="C47" t="s">
        <v>21</v>
      </c>
      <c r="D47" t="s">
        <v>90</v>
      </c>
      <c r="F47" s="8" t="s">
        <v>89</v>
      </c>
      <c r="G47" s="26">
        <v>4176.3581699999995</v>
      </c>
    </row>
    <row r="48" spans="1:7">
      <c r="A48" t="str">
        <f t="shared" si="2"/>
        <v>Dunedin-Standard-Electric Kiwi-Kiwi</v>
      </c>
      <c r="B48" s="19" t="s">
        <v>44</v>
      </c>
      <c r="C48" t="s">
        <v>21</v>
      </c>
      <c r="D48" t="s">
        <v>57</v>
      </c>
      <c r="E48" s="34" t="s">
        <v>87</v>
      </c>
      <c r="F48" t="s">
        <v>59</v>
      </c>
      <c r="G48">
        <v>3538.8236999999999</v>
      </c>
    </row>
    <row r="49" spans="1:7">
      <c r="A49" t="str">
        <f t="shared" si="2"/>
        <v>Dunedin-Standard-Electric Kiwi-MoveMaster</v>
      </c>
      <c r="B49" s="19" t="s">
        <v>44</v>
      </c>
      <c r="C49" t="s">
        <v>21</v>
      </c>
      <c r="D49" t="s">
        <v>57</v>
      </c>
      <c r="E49" s="34" t="s">
        <v>88</v>
      </c>
      <c r="F49" t="s">
        <v>60</v>
      </c>
      <c r="G49">
        <v>3364.5797480000001</v>
      </c>
    </row>
    <row r="50" spans="1:7">
      <c r="A50" t="str">
        <f t="shared" si="2"/>
        <v>Dunedin-Standard-Electric Kiwi-Prepaid</v>
      </c>
      <c r="B50" s="19" t="s">
        <v>44</v>
      </c>
      <c r="C50" t="s">
        <v>21</v>
      </c>
      <c r="D50" t="s">
        <v>57</v>
      </c>
      <c r="E50" s="34" t="s">
        <v>84</v>
      </c>
      <c r="F50" t="s">
        <v>61</v>
      </c>
      <c r="G50">
        <v>2786.9270200000001</v>
      </c>
    </row>
    <row r="51" spans="1:7">
      <c r="A51" t="str">
        <f t="shared" si="2"/>
        <v>Dunedin-Low-Slingshot</v>
      </c>
      <c r="B51" s="19" t="s">
        <v>44</v>
      </c>
      <c r="C51" t="s">
        <v>37</v>
      </c>
      <c r="D51" t="s">
        <v>24</v>
      </c>
      <c r="F51" t="s">
        <v>40</v>
      </c>
      <c r="G51">
        <v>3384.9422</v>
      </c>
    </row>
    <row r="52" spans="1:7">
      <c r="A52" t="str">
        <f t="shared" si="2"/>
        <v>Dunedin-Low-Contact</v>
      </c>
      <c r="B52" s="19" t="s">
        <v>44</v>
      </c>
      <c r="C52" t="s">
        <v>37</v>
      </c>
      <c r="D52" t="s">
        <v>32</v>
      </c>
      <c r="F52" t="s">
        <v>39</v>
      </c>
      <c r="G52">
        <v>2192.99296</v>
      </c>
    </row>
    <row r="53" spans="1:7">
      <c r="A53" t="str">
        <f t="shared" si="2"/>
        <v>Dunedin-Low-Mercury</v>
      </c>
      <c r="B53" s="19" t="s">
        <v>44</v>
      </c>
      <c r="C53" t="s">
        <v>37</v>
      </c>
      <c r="D53" t="s">
        <v>8</v>
      </c>
      <c r="F53" t="s">
        <v>38</v>
      </c>
      <c r="G53">
        <v>2799.2794000000004</v>
      </c>
    </row>
    <row r="54" spans="1:7">
      <c r="A54" t="str">
        <f t="shared" si="2"/>
        <v>Dunedin-Low-2degrees</v>
      </c>
      <c r="B54" s="19" t="s">
        <v>44</v>
      </c>
      <c r="C54" t="s">
        <v>37</v>
      </c>
      <c r="D54" t="s">
        <v>90</v>
      </c>
      <c r="F54" t="s">
        <v>91</v>
      </c>
      <c r="G54">
        <v>3384.9422</v>
      </c>
    </row>
    <row r="55" spans="1:7">
      <c r="A55" t="str">
        <f t="shared" si="2"/>
        <v>Dunedin-Low-Electric Kiwi-Kiwi</v>
      </c>
      <c r="B55" s="19" t="s">
        <v>44</v>
      </c>
      <c r="C55" t="s">
        <v>37</v>
      </c>
      <c r="D55" t="s">
        <v>57</v>
      </c>
      <c r="E55" s="34" t="s">
        <v>87</v>
      </c>
      <c r="F55" t="s">
        <v>63</v>
      </c>
      <c r="G55">
        <v>2913.3860800000002</v>
      </c>
    </row>
    <row r="56" spans="1:7">
      <c r="A56" t="str">
        <f t="shared" si="2"/>
        <v>Dunedin-Low-Electric Kiwi-MoveMaster</v>
      </c>
      <c r="B56" s="19" t="s">
        <v>44</v>
      </c>
      <c r="C56" t="s">
        <v>37</v>
      </c>
      <c r="D56" t="s">
        <v>57</v>
      </c>
      <c r="E56" s="34" t="s">
        <v>88</v>
      </c>
      <c r="F56" t="s">
        <v>64</v>
      </c>
      <c r="G56">
        <v>2790.8543160000004</v>
      </c>
    </row>
    <row r="57" spans="1:7">
      <c r="A57" t="str">
        <f t="shared" si="2"/>
        <v>Dunedin-Low-Electric Kiwi-Prepaid</v>
      </c>
      <c r="B57" s="19" t="s">
        <v>44</v>
      </c>
      <c r="C57" t="s">
        <v>37</v>
      </c>
      <c r="D57" t="s">
        <v>57</v>
      </c>
      <c r="E57" s="34" t="s">
        <v>84</v>
      </c>
      <c r="F57" t="s">
        <v>65</v>
      </c>
      <c r="G57">
        <v>2318.6198799999997</v>
      </c>
    </row>
    <row r="58" spans="1:7">
      <c r="A58" t="str">
        <f t="shared" si="2"/>
        <v>Hamilton-Standard-Slingshot</v>
      </c>
      <c r="B58" s="19" t="s">
        <v>45</v>
      </c>
      <c r="C58" t="s">
        <v>21</v>
      </c>
      <c r="D58" t="s">
        <v>24</v>
      </c>
      <c r="F58" s="30" t="s">
        <v>27</v>
      </c>
      <c r="G58" s="30">
        <v>3906.0324999999993</v>
      </c>
    </row>
    <row r="59" spans="1:7">
      <c r="A59" t="str">
        <f t="shared" si="2"/>
        <v>Hamilton-Standard-Contact</v>
      </c>
      <c r="B59" s="19" t="s">
        <v>45</v>
      </c>
      <c r="C59" t="s">
        <v>21</v>
      </c>
      <c r="D59" t="s">
        <v>32</v>
      </c>
      <c r="F59" s="30" t="s">
        <v>35</v>
      </c>
      <c r="G59" s="30">
        <v>2707.7209999999995</v>
      </c>
    </row>
    <row r="60" spans="1:7">
      <c r="A60" t="str">
        <f t="shared" si="2"/>
        <v>Hamilton-Standard-Mercury</v>
      </c>
      <c r="B60" s="19" t="s">
        <v>45</v>
      </c>
      <c r="C60" t="s">
        <v>21</v>
      </c>
      <c r="D60" t="s">
        <v>8</v>
      </c>
      <c r="F60" s="30" t="s">
        <v>36</v>
      </c>
      <c r="G60" s="30">
        <v>2945.8744999999994</v>
      </c>
    </row>
    <row r="61" spans="1:7">
      <c r="A61" t="str">
        <f t="shared" si="2"/>
        <v>Hamilton-Standard-2degrees</v>
      </c>
      <c r="B61" s="19" t="s">
        <v>45</v>
      </c>
      <c r="C61" t="s">
        <v>21</v>
      </c>
      <c r="D61" t="s">
        <v>90</v>
      </c>
      <c r="F61" s="30" t="s">
        <v>89</v>
      </c>
      <c r="G61" s="30">
        <v>3906.0324999999993</v>
      </c>
    </row>
    <row r="62" spans="1:7">
      <c r="A62" t="str">
        <f t="shared" si="2"/>
        <v>Hamilton-Standard-Electric Kiwi-Kiwi</v>
      </c>
      <c r="B62" s="19" t="s">
        <v>45</v>
      </c>
      <c r="C62" t="s">
        <v>21</v>
      </c>
      <c r="D62" t="s">
        <v>57</v>
      </c>
      <c r="E62" s="34" t="s">
        <v>87</v>
      </c>
      <c r="F62" t="s">
        <v>59</v>
      </c>
      <c r="G62">
        <v>3568.1855</v>
      </c>
    </row>
    <row r="63" spans="1:7">
      <c r="A63" t="str">
        <f t="shared" si="2"/>
        <v>Hamilton-Standard-Electric Kiwi-MoveMaster</v>
      </c>
      <c r="B63" s="19" t="s">
        <v>45</v>
      </c>
      <c r="C63" t="s">
        <v>21</v>
      </c>
      <c r="D63" t="s">
        <v>57</v>
      </c>
      <c r="E63" s="34" t="s">
        <v>88</v>
      </c>
      <c r="F63" t="s">
        <v>60</v>
      </c>
      <c r="G63">
        <v>3036.3748999999998</v>
      </c>
    </row>
    <row r="64" spans="1:7">
      <c r="A64" t="str">
        <f t="shared" si="2"/>
        <v>Hamilton-Standard-Electric Kiwi-Prepaid</v>
      </c>
      <c r="B64" s="19" t="s">
        <v>45</v>
      </c>
      <c r="C64" t="s">
        <v>21</v>
      </c>
      <c r="D64" t="s">
        <v>57</v>
      </c>
      <c r="E64" s="34" t="s">
        <v>84</v>
      </c>
      <c r="F64" t="s">
        <v>61</v>
      </c>
      <c r="G64">
        <v>2494.0855000000001</v>
      </c>
    </row>
    <row r="65" spans="1:7">
      <c r="A65" t="str">
        <f t="shared" si="2"/>
        <v>Hamilton-Low-Slingshot</v>
      </c>
      <c r="B65" s="19" t="s">
        <v>45</v>
      </c>
      <c r="C65" t="s">
        <v>37</v>
      </c>
      <c r="D65" t="s">
        <v>24</v>
      </c>
      <c r="F65" s="30" t="s">
        <v>40</v>
      </c>
      <c r="G65" s="30">
        <v>3126.1484999999998</v>
      </c>
    </row>
    <row r="66" spans="1:7">
      <c r="A66" t="str">
        <f t="shared" si="2"/>
        <v>Hamilton-Low-Contact</v>
      </c>
      <c r="B66" s="19" t="s">
        <v>45</v>
      </c>
      <c r="C66" t="s">
        <v>37</v>
      </c>
      <c r="D66" t="s">
        <v>32</v>
      </c>
      <c r="F66" s="30" t="s">
        <v>39</v>
      </c>
      <c r="G66" s="30">
        <v>2213.9340000000002</v>
      </c>
    </row>
    <row r="67" spans="1:7">
      <c r="A67" t="str">
        <f t="shared" si="2"/>
        <v>Hamilton-Low-Mercury</v>
      </c>
      <c r="B67" s="19" t="s">
        <v>45</v>
      </c>
      <c r="C67" t="s">
        <v>37</v>
      </c>
      <c r="D67" t="s">
        <v>8</v>
      </c>
      <c r="F67" s="30" t="s">
        <v>38</v>
      </c>
      <c r="G67" s="30">
        <v>2412.3090000000002</v>
      </c>
    </row>
    <row r="68" spans="1:7">
      <c r="A68" t="str">
        <f t="shared" si="2"/>
        <v>Hamilton-Low-2degrees</v>
      </c>
      <c r="B68" s="19" t="s">
        <v>45</v>
      </c>
      <c r="C68" t="s">
        <v>37</v>
      </c>
      <c r="D68" t="s">
        <v>90</v>
      </c>
      <c r="F68" s="30" t="s">
        <v>91</v>
      </c>
      <c r="G68" s="30">
        <v>3126.1484999999998</v>
      </c>
    </row>
    <row r="69" spans="1:7">
      <c r="A69" t="str">
        <f t="shared" si="2"/>
        <v>Hamilton-Low-Electric Kiwi-Kiwi</v>
      </c>
      <c r="B69" s="19" t="s">
        <v>45</v>
      </c>
      <c r="C69" t="s">
        <v>37</v>
      </c>
      <c r="D69" t="s">
        <v>57</v>
      </c>
      <c r="E69" s="34" t="s">
        <v>87</v>
      </c>
      <c r="F69" t="s">
        <v>63</v>
      </c>
      <c r="G69">
        <v>2942.85</v>
      </c>
    </row>
    <row r="70" spans="1:7">
      <c r="A70" t="str">
        <f t="shared" si="2"/>
        <v>Hamilton-Low-Electric Kiwi-MoveMaster</v>
      </c>
      <c r="B70" s="19" t="s">
        <v>45</v>
      </c>
      <c r="C70" t="s">
        <v>37</v>
      </c>
      <c r="D70" t="s">
        <v>57</v>
      </c>
      <c r="E70" s="34" t="s">
        <v>88</v>
      </c>
      <c r="F70" t="s">
        <v>64</v>
      </c>
      <c r="G70">
        <v>2565.4614000000001</v>
      </c>
    </row>
    <row r="71" spans="1:7">
      <c r="A71" t="str">
        <f t="shared" si="2"/>
        <v>Hamilton-Low-Electric Kiwi-Prepaid</v>
      </c>
      <c r="B71" s="19" t="s">
        <v>45</v>
      </c>
      <c r="C71" t="s">
        <v>37</v>
      </c>
      <c r="D71" t="s">
        <v>57</v>
      </c>
      <c r="E71" s="34" t="s">
        <v>84</v>
      </c>
      <c r="F71" t="s">
        <v>65</v>
      </c>
      <c r="G71">
        <v>2098.0830000000001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83E7-FFD2-4449-833C-34A703563EDA}">
  <dimension ref="A1:L19"/>
  <sheetViews>
    <sheetView zoomScale="90" zoomScaleNormal="90" workbookViewId="0">
      <selection activeCell="F23" sqref="F23"/>
    </sheetView>
  </sheetViews>
  <sheetFormatPr defaultRowHeight="14.4"/>
  <cols>
    <col min="1" max="1" width="23.6640625" bestFit="1" customWidth="1"/>
    <col min="2" max="2" width="14.77734375" bestFit="1" customWidth="1"/>
    <col min="3" max="3" width="15.21875" bestFit="1" customWidth="1"/>
    <col min="4" max="4" width="15.21875" customWidth="1"/>
    <col min="5" max="5" width="2.109375" customWidth="1"/>
    <col min="6" max="6" width="35.77734375" bestFit="1" customWidth="1"/>
    <col min="7" max="7" width="21.77734375" bestFit="1" customWidth="1"/>
    <col min="8" max="8" width="16" bestFit="1" customWidth="1"/>
    <col min="9" max="9" width="22.109375" bestFit="1" customWidth="1"/>
    <col min="10" max="10" width="17" bestFit="1" customWidth="1"/>
    <col min="11" max="11" width="11.6640625" bestFit="1" customWidth="1"/>
    <col min="12" max="12" width="14" bestFit="1" customWidth="1"/>
  </cols>
  <sheetData>
    <row r="1" spans="1:12" ht="35.4" customHeight="1">
      <c r="A1" t="s">
        <v>82</v>
      </c>
      <c r="B1" s="9" t="s">
        <v>0</v>
      </c>
      <c r="C1" s="9" t="s">
        <v>7</v>
      </c>
      <c r="D1" s="9" t="s">
        <v>83</v>
      </c>
      <c r="E1" s="42" t="s">
        <v>20</v>
      </c>
      <c r="F1" s="4" t="s">
        <v>1</v>
      </c>
      <c r="G1" s="4" t="s">
        <v>3</v>
      </c>
      <c r="H1" s="4" t="s">
        <v>4</v>
      </c>
      <c r="I1" s="4" t="s">
        <v>5</v>
      </c>
      <c r="J1" s="5" t="s">
        <v>17</v>
      </c>
      <c r="K1" s="5" t="s">
        <v>18</v>
      </c>
      <c r="L1" s="5" t="s">
        <v>2</v>
      </c>
    </row>
    <row r="2" spans="1:12">
      <c r="A2" t="str">
        <f t="shared" ref="A2:A12" si="0">CONCATENATE(B2,"-",C2,D2)</f>
        <v>Mercury-UFB</v>
      </c>
      <c r="B2" t="s">
        <v>8</v>
      </c>
      <c r="C2" t="s">
        <v>9</v>
      </c>
      <c r="E2" t="s">
        <v>21</v>
      </c>
      <c r="F2" s="1" t="s">
        <v>14</v>
      </c>
      <c r="G2" s="12">
        <v>94</v>
      </c>
      <c r="H2" s="1">
        <f>180+15</f>
        <v>195</v>
      </c>
      <c r="I2" s="1">
        <f t="shared" ref="I2:I15" si="1">G2*12+H2</f>
        <v>1323</v>
      </c>
      <c r="J2" s="11">
        <v>6</v>
      </c>
      <c r="K2" s="11">
        <v>50</v>
      </c>
      <c r="L2" s="11">
        <f t="shared" ref="L2:L15" si="2">J2*G2+K2</f>
        <v>614</v>
      </c>
    </row>
    <row r="3" spans="1:12">
      <c r="A3" t="str">
        <f t="shared" si="0"/>
        <v>Mercury-Max</v>
      </c>
      <c r="B3" t="s">
        <v>8</v>
      </c>
      <c r="C3" t="s">
        <v>10</v>
      </c>
      <c r="E3" t="s">
        <v>21</v>
      </c>
      <c r="F3" s="1" t="s">
        <v>15</v>
      </c>
      <c r="G3" s="1">
        <v>109</v>
      </c>
      <c r="H3" s="1">
        <f>180+15</f>
        <v>195</v>
      </c>
      <c r="I3" s="1">
        <f t="shared" si="1"/>
        <v>1503</v>
      </c>
      <c r="J3" s="11">
        <v>6</v>
      </c>
      <c r="K3" s="11">
        <v>50</v>
      </c>
      <c r="L3" s="11">
        <f t="shared" si="2"/>
        <v>704</v>
      </c>
    </row>
    <row r="4" spans="1:12">
      <c r="A4" t="str">
        <f t="shared" si="0"/>
        <v>Mercury-4G</v>
      </c>
      <c r="B4" t="s">
        <v>8</v>
      </c>
      <c r="C4" t="s">
        <v>13</v>
      </c>
      <c r="E4" t="s">
        <v>21</v>
      </c>
      <c r="F4" s="1" t="s">
        <v>16</v>
      </c>
      <c r="G4" s="13">
        <v>79</v>
      </c>
      <c r="H4" s="1">
        <v>15</v>
      </c>
      <c r="I4" s="1">
        <f t="shared" si="1"/>
        <v>963</v>
      </c>
      <c r="J4" s="11">
        <v>6</v>
      </c>
      <c r="K4" s="11">
        <v>50</v>
      </c>
      <c r="L4" s="11">
        <f t="shared" si="2"/>
        <v>524</v>
      </c>
    </row>
    <row r="5" spans="1:12">
      <c r="A5" t="str">
        <f t="shared" si="0"/>
        <v>Slingshot-ADSL</v>
      </c>
      <c r="B5" t="s">
        <v>24</v>
      </c>
      <c r="C5" t="s">
        <v>25</v>
      </c>
      <c r="E5" t="s">
        <v>21</v>
      </c>
      <c r="F5" s="10" t="s">
        <v>28</v>
      </c>
      <c r="G5" s="14">
        <v>74.95</v>
      </c>
      <c r="H5" s="1">
        <f>5*12+15</f>
        <v>75</v>
      </c>
      <c r="I5" s="1">
        <f t="shared" si="1"/>
        <v>974.40000000000009</v>
      </c>
      <c r="J5" s="11">
        <v>0</v>
      </c>
      <c r="K5" s="11">
        <f>20*12+250</f>
        <v>490</v>
      </c>
      <c r="L5" s="11">
        <f t="shared" si="2"/>
        <v>490</v>
      </c>
    </row>
    <row r="6" spans="1:12">
      <c r="A6" t="str">
        <f t="shared" si="0"/>
        <v>Slingshot-UFB</v>
      </c>
      <c r="B6" t="s">
        <v>24</v>
      </c>
      <c r="C6" t="s">
        <v>9</v>
      </c>
      <c r="E6" t="s">
        <v>21</v>
      </c>
      <c r="F6" s="10" t="s">
        <v>26</v>
      </c>
      <c r="G6" s="14">
        <v>77</v>
      </c>
      <c r="H6" s="1">
        <f>5*12+15</f>
        <v>75</v>
      </c>
      <c r="I6" s="1">
        <f t="shared" si="1"/>
        <v>999</v>
      </c>
      <c r="J6" s="11">
        <v>0</v>
      </c>
      <c r="K6" s="11">
        <f>20*12+250</f>
        <v>490</v>
      </c>
      <c r="L6" s="11">
        <f t="shared" si="2"/>
        <v>490</v>
      </c>
    </row>
    <row r="7" spans="1:12">
      <c r="A7" t="str">
        <f t="shared" si="0"/>
        <v>Slingshot-MAX</v>
      </c>
      <c r="B7" t="s">
        <v>24</v>
      </c>
      <c r="C7" t="s">
        <v>69</v>
      </c>
      <c r="E7" t="s">
        <v>21</v>
      </c>
      <c r="F7" s="10" t="s">
        <v>30</v>
      </c>
      <c r="G7" s="14">
        <v>89.95</v>
      </c>
      <c r="H7" s="1">
        <f>5*12+15</f>
        <v>75</v>
      </c>
      <c r="I7" s="1">
        <f t="shared" si="1"/>
        <v>1154.4000000000001</v>
      </c>
      <c r="J7" s="11">
        <v>0</v>
      </c>
      <c r="K7" s="11">
        <f>20*12+250</f>
        <v>490</v>
      </c>
      <c r="L7" s="11">
        <f t="shared" si="2"/>
        <v>490</v>
      </c>
    </row>
    <row r="8" spans="1:12">
      <c r="A8" t="str">
        <f t="shared" si="0"/>
        <v>Contact-4G</v>
      </c>
      <c r="B8" t="s">
        <v>32</v>
      </c>
      <c r="C8" t="s">
        <v>13</v>
      </c>
      <c r="E8" t="s">
        <v>21</v>
      </c>
      <c r="F8" s="10" t="s">
        <v>33</v>
      </c>
      <c r="G8" s="14">
        <v>55</v>
      </c>
      <c r="H8" s="1">
        <v>15</v>
      </c>
      <c r="I8" s="1">
        <f t="shared" si="1"/>
        <v>675</v>
      </c>
      <c r="J8" s="11">
        <v>0</v>
      </c>
      <c r="K8" s="11">
        <v>0</v>
      </c>
      <c r="L8" s="11">
        <f t="shared" si="2"/>
        <v>0</v>
      </c>
    </row>
    <row r="9" spans="1:12">
      <c r="A9" t="str">
        <f t="shared" si="0"/>
        <v>Contact-UFB</v>
      </c>
      <c r="B9" t="s">
        <v>32</v>
      </c>
      <c r="C9" t="s">
        <v>9</v>
      </c>
      <c r="E9" t="s">
        <v>21</v>
      </c>
      <c r="F9" s="10" t="s">
        <v>34</v>
      </c>
      <c r="G9" s="14">
        <v>70</v>
      </c>
      <c r="H9" s="1">
        <v>15</v>
      </c>
      <c r="I9" s="1">
        <f t="shared" si="1"/>
        <v>855</v>
      </c>
      <c r="J9" s="11">
        <v>0</v>
      </c>
      <c r="K9" s="11">
        <v>0</v>
      </c>
      <c r="L9" s="11">
        <f t="shared" si="2"/>
        <v>0</v>
      </c>
    </row>
    <row r="10" spans="1:12">
      <c r="A10" t="str">
        <f t="shared" si="0"/>
        <v>Electric Kiwi-UFB-Kiwi</v>
      </c>
      <c r="B10" t="s">
        <v>57</v>
      </c>
      <c r="C10" t="s">
        <v>9</v>
      </c>
      <c r="D10" s="34" t="s">
        <v>87</v>
      </c>
      <c r="E10" t="s">
        <v>21</v>
      </c>
      <c r="F10" s="10" t="s">
        <v>58</v>
      </c>
      <c r="G10" s="14">
        <v>79.5</v>
      </c>
      <c r="H10" s="1">
        <v>0</v>
      </c>
      <c r="I10" s="1">
        <f t="shared" si="1"/>
        <v>954</v>
      </c>
      <c r="J10" s="11">
        <v>1</v>
      </c>
      <c r="K10" s="11">
        <v>0</v>
      </c>
      <c r="L10" s="11">
        <f t="shared" si="2"/>
        <v>79.5</v>
      </c>
    </row>
    <row r="11" spans="1:12">
      <c r="A11" t="str">
        <f t="shared" si="0"/>
        <v>Electric Kiwi-MAX-Kiwi</v>
      </c>
      <c r="B11" t="s">
        <v>57</v>
      </c>
      <c r="C11" t="s">
        <v>69</v>
      </c>
      <c r="D11" s="34" t="s">
        <v>87</v>
      </c>
      <c r="E11" t="s">
        <v>21</v>
      </c>
      <c r="F11" s="10" t="s">
        <v>62</v>
      </c>
      <c r="G11" s="14">
        <v>88.5</v>
      </c>
      <c r="H11" s="1">
        <v>0</v>
      </c>
      <c r="I11" s="1">
        <f t="shared" si="1"/>
        <v>1062</v>
      </c>
      <c r="J11" s="11">
        <v>1</v>
      </c>
      <c r="K11" s="11">
        <v>0</v>
      </c>
      <c r="L11" s="11">
        <f t="shared" si="2"/>
        <v>88.5</v>
      </c>
    </row>
    <row r="12" spans="1:12">
      <c r="A12" t="str">
        <f t="shared" si="0"/>
        <v>Electric Kiwi-UFB-Prepaid</v>
      </c>
      <c r="B12" t="s">
        <v>57</v>
      </c>
      <c r="C12" t="s">
        <v>9</v>
      </c>
      <c r="D12" s="34" t="s">
        <v>84</v>
      </c>
      <c r="E12" t="s">
        <v>21</v>
      </c>
      <c r="F12" s="10" t="s">
        <v>58</v>
      </c>
      <c r="G12" s="14">
        <v>79.5</v>
      </c>
      <c r="H12" s="1">
        <v>0</v>
      </c>
      <c r="I12" s="1">
        <f t="shared" si="1"/>
        <v>954</v>
      </c>
      <c r="J12" s="11">
        <v>0</v>
      </c>
      <c r="K12" s="11">
        <v>0</v>
      </c>
      <c r="L12" s="11">
        <f t="shared" si="2"/>
        <v>0</v>
      </c>
    </row>
    <row r="13" spans="1:12">
      <c r="A13" t="str">
        <f>CONCATENATE(B13,"-",C13,D13)</f>
        <v>Electric Kiwi-MAX-Prepaid</v>
      </c>
      <c r="B13" t="s">
        <v>57</v>
      </c>
      <c r="C13" t="s">
        <v>69</v>
      </c>
      <c r="D13" s="34" t="s">
        <v>84</v>
      </c>
      <c r="E13" t="s">
        <v>21</v>
      </c>
      <c r="F13" s="10" t="s">
        <v>62</v>
      </c>
      <c r="G13" s="14">
        <v>88.5</v>
      </c>
      <c r="H13" s="1">
        <v>0</v>
      </c>
      <c r="I13" s="1">
        <f t="shared" si="1"/>
        <v>1062</v>
      </c>
      <c r="J13" s="11">
        <v>0</v>
      </c>
      <c r="K13" s="11">
        <v>0</v>
      </c>
      <c r="L13" s="11">
        <f t="shared" si="2"/>
        <v>0</v>
      </c>
    </row>
    <row r="14" spans="1:12">
      <c r="A14" t="str">
        <f t="shared" ref="A14:A16" si="3">CONCATENATE(B14,"-",C14,D14)</f>
        <v>Electric Kiwi-UFB-MoveMaster</v>
      </c>
      <c r="B14" t="s">
        <v>57</v>
      </c>
      <c r="C14" t="s">
        <v>9</v>
      </c>
      <c r="D14" s="34" t="s">
        <v>88</v>
      </c>
      <c r="E14" t="s">
        <v>21</v>
      </c>
      <c r="F14" s="10" t="s">
        <v>58</v>
      </c>
      <c r="G14" s="14">
        <v>79.5</v>
      </c>
      <c r="H14" s="1">
        <v>0</v>
      </c>
      <c r="I14" s="1">
        <f t="shared" si="1"/>
        <v>954</v>
      </c>
      <c r="J14" s="11">
        <v>1</v>
      </c>
      <c r="K14" s="11">
        <v>0</v>
      </c>
      <c r="L14" s="11">
        <f t="shared" si="2"/>
        <v>79.5</v>
      </c>
    </row>
    <row r="15" spans="1:12">
      <c r="A15" t="str">
        <f t="shared" si="3"/>
        <v>Electric Kiwi-MAX-MoveMaster</v>
      </c>
      <c r="B15" t="s">
        <v>57</v>
      </c>
      <c r="C15" t="s">
        <v>69</v>
      </c>
      <c r="D15" s="34" t="s">
        <v>88</v>
      </c>
      <c r="E15" t="s">
        <v>21</v>
      </c>
      <c r="F15" s="10" t="s">
        <v>62</v>
      </c>
      <c r="G15" s="14">
        <v>88.5</v>
      </c>
      <c r="H15" s="1">
        <v>0</v>
      </c>
      <c r="I15" s="1">
        <f t="shared" si="1"/>
        <v>1062</v>
      </c>
      <c r="J15" s="11">
        <v>1</v>
      </c>
      <c r="K15" s="11">
        <v>0</v>
      </c>
      <c r="L15" s="11">
        <f t="shared" si="2"/>
        <v>88.5</v>
      </c>
    </row>
    <row r="16" spans="1:12">
      <c r="A16" t="str">
        <f t="shared" si="3"/>
        <v>2degrees-Fibre</v>
      </c>
      <c r="B16" t="s">
        <v>90</v>
      </c>
      <c r="C16" t="s">
        <v>95</v>
      </c>
      <c r="E16" t="s">
        <v>21</v>
      </c>
      <c r="F16" s="10" t="s">
        <v>93</v>
      </c>
      <c r="G16" s="14">
        <v>60</v>
      </c>
      <c r="H16" s="1">
        <f>15+(5*12)</f>
        <v>75</v>
      </c>
      <c r="I16" s="1">
        <f t="shared" ref="I16" si="4">G16*12+H16</f>
        <v>795</v>
      </c>
      <c r="J16" s="11">
        <v>0</v>
      </c>
      <c r="K16" s="11">
        <f>100+(20*12)</f>
        <v>340</v>
      </c>
      <c r="L16" s="11">
        <f t="shared" ref="L16" si="5">J16*G16+K16</f>
        <v>340</v>
      </c>
    </row>
    <row r="17" spans="1:12">
      <c r="A17" t="str">
        <f t="shared" ref="A17" si="6">CONCATENATE(B17,"-",C17,D17)</f>
        <v>2degrees-UFB</v>
      </c>
      <c r="B17" t="s">
        <v>90</v>
      </c>
      <c r="C17" t="s">
        <v>9</v>
      </c>
      <c r="F17" s="43" t="s">
        <v>94</v>
      </c>
      <c r="G17" s="14">
        <v>97</v>
      </c>
      <c r="H17" s="1">
        <f>15+(5*12)</f>
        <v>75</v>
      </c>
      <c r="I17" s="1">
        <f t="shared" ref="I17" si="7">G17*12+H17</f>
        <v>1239</v>
      </c>
      <c r="J17" s="11">
        <v>4</v>
      </c>
      <c r="K17" s="11">
        <f>100+(20*12)</f>
        <v>340</v>
      </c>
      <c r="L17" s="11">
        <f t="shared" ref="L17" si="8">J17*G17+K17</f>
        <v>728</v>
      </c>
    </row>
    <row r="18" spans="1:12">
      <c r="A18" t="str">
        <f t="shared" ref="A18" si="9">CONCATENATE(B18,"-",C18,D18)</f>
        <v>2degrees-MAX</v>
      </c>
      <c r="B18" t="s">
        <v>90</v>
      </c>
      <c r="C18" t="s">
        <v>69</v>
      </c>
      <c r="D18" s="34"/>
      <c r="F18" s="10" t="s">
        <v>96</v>
      </c>
      <c r="G18" s="14">
        <v>109</v>
      </c>
      <c r="H18" s="1">
        <f>15+(5*12)</f>
        <v>75</v>
      </c>
      <c r="I18" s="1">
        <f t="shared" ref="I18" si="10">G18*12+H18</f>
        <v>1383</v>
      </c>
      <c r="J18" s="11">
        <v>4</v>
      </c>
      <c r="K18" s="11">
        <f>100+(20*12)</f>
        <v>340</v>
      </c>
      <c r="L18" s="11">
        <f t="shared" ref="L18" si="11">J18*G18+K18</f>
        <v>776</v>
      </c>
    </row>
    <row r="19" spans="1:12">
      <c r="D19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5660D-F6D6-4362-BD2E-CD47E5603BE1}">
  <sheetPr>
    <tabColor theme="9" tint="0.59999389629810485"/>
  </sheetPr>
  <dimension ref="A1:C11"/>
  <sheetViews>
    <sheetView workbookViewId="0">
      <selection activeCell="E12" sqref="E12"/>
    </sheetView>
  </sheetViews>
  <sheetFormatPr defaultRowHeight="14.4"/>
  <cols>
    <col min="1" max="1" width="19.21875" bestFit="1" customWidth="1"/>
    <col min="2" max="2" width="20.33203125" bestFit="1" customWidth="1"/>
    <col min="3" max="3" width="10.109375" bestFit="1" customWidth="1"/>
  </cols>
  <sheetData>
    <row r="1" spans="1:3">
      <c r="A1" s="28" t="s">
        <v>66</v>
      </c>
      <c r="B1" s="28" t="s">
        <v>67</v>
      </c>
      <c r="C1" s="28" t="s">
        <v>68</v>
      </c>
    </row>
    <row r="2" spans="1:3">
      <c r="A2" t="s">
        <v>72</v>
      </c>
      <c r="B2" s="23" t="s">
        <v>22</v>
      </c>
      <c r="C2" s="36">
        <v>2424.6131</v>
      </c>
    </row>
    <row r="3" spans="1:3">
      <c r="A3" t="s">
        <v>73</v>
      </c>
      <c r="B3" s="2" t="s">
        <v>41</v>
      </c>
      <c r="C3" s="16">
        <v>1994.1129999999998</v>
      </c>
    </row>
    <row r="4" spans="1:3">
      <c r="A4" t="s">
        <v>74</v>
      </c>
      <c r="B4" s="2" t="s">
        <v>22</v>
      </c>
      <c r="C4" s="16">
        <v>2237.3136</v>
      </c>
    </row>
    <row r="5" spans="1:3">
      <c r="A5" t="s">
        <v>75</v>
      </c>
      <c r="B5" s="2" t="s">
        <v>41</v>
      </c>
      <c r="C5" s="16">
        <v>1843.0788000000002</v>
      </c>
    </row>
    <row r="6" spans="1:3">
      <c r="A6" t="s">
        <v>76</v>
      </c>
      <c r="B6" s="2" t="s">
        <v>46</v>
      </c>
      <c r="C6" s="16">
        <v>2600.1499999999996</v>
      </c>
    </row>
    <row r="7" spans="1:3">
      <c r="A7" t="s">
        <v>77</v>
      </c>
      <c r="B7" s="2" t="s">
        <v>47</v>
      </c>
      <c r="C7" s="16">
        <v>2140.15</v>
      </c>
    </row>
    <row r="8" spans="1:3">
      <c r="A8" t="s">
        <v>78</v>
      </c>
      <c r="B8" s="2" t="s">
        <v>22</v>
      </c>
      <c r="C8" s="16">
        <v>2618.5143999999996</v>
      </c>
    </row>
    <row r="9" spans="1:3">
      <c r="A9" t="s">
        <v>79</v>
      </c>
      <c r="B9" s="2" t="s">
        <v>41</v>
      </c>
      <c r="C9" s="16">
        <v>2146.6134000000002</v>
      </c>
    </row>
    <row r="10" spans="1:3">
      <c r="A10" t="s">
        <v>80</v>
      </c>
      <c r="B10" s="2" t="s">
        <v>48</v>
      </c>
      <c r="C10" s="16">
        <v>2676.7112499999998</v>
      </c>
    </row>
    <row r="11" spans="1:3">
      <c r="A11" t="s">
        <v>81</v>
      </c>
      <c r="B11" s="2" t="s">
        <v>47</v>
      </c>
      <c r="C11" s="16">
        <v>2164.1849999999995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D368E-EE13-44BC-AE74-CF46C4614A27}">
  <sheetPr>
    <tabColor theme="9" tint="0.39997558519241921"/>
  </sheetPr>
  <dimension ref="A1:J6"/>
  <sheetViews>
    <sheetView zoomScale="90" zoomScaleNormal="90" workbookViewId="0">
      <selection activeCell="C7" sqref="C7"/>
    </sheetView>
  </sheetViews>
  <sheetFormatPr defaultRowHeight="14.4"/>
  <cols>
    <col min="1" max="1" width="11.44140625" bestFit="1" customWidth="1"/>
    <col min="2" max="2" width="28.6640625" bestFit="1" customWidth="1"/>
    <col min="3" max="3" width="28.6640625" customWidth="1"/>
    <col min="4" max="4" width="11.109375" bestFit="1" customWidth="1"/>
    <col min="5" max="5" width="11.109375" customWidth="1"/>
    <col min="6" max="7" width="15.33203125" customWidth="1"/>
    <col min="8" max="9" width="28.6640625" customWidth="1"/>
    <col min="10" max="10" width="17.21875" bestFit="1" customWidth="1"/>
  </cols>
  <sheetData>
    <row r="1" spans="1:10" ht="57.6">
      <c r="A1" s="44" t="s">
        <v>70</v>
      </c>
      <c r="B1" s="17" t="s">
        <v>53</v>
      </c>
      <c r="C1" s="17" t="s">
        <v>99</v>
      </c>
      <c r="D1" s="17" t="s">
        <v>100</v>
      </c>
      <c r="E1" s="17" t="s">
        <v>102</v>
      </c>
      <c r="F1" s="17" t="s">
        <v>103</v>
      </c>
      <c r="G1" s="17" t="s">
        <v>101</v>
      </c>
      <c r="H1" s="17" t="s">
        <v>104</v>
      </c>
      <c r="I1" s="17" t="s">
        <v>105</v>
      </c>
      <c r="J1" s="44" t="s">
        <v>112</v>
      </c>
    </row>
    <row r="2" spans="1:10">
      <c r="A2" s="2" t="s">
        <v>9</v>
      </c>
      <c r="B2" s="30" t="s">
        <v>98</v>
      </c>
      <c r="C2" s="30">
        <v>75</v>
      </c>
      <c r="D2" s="30">
        <v>10</v>
      </c>
      <c r="E2" s="30">
        <v>1</v>
      </c>
      <c r="F2" s="30">
        <v>0</v>
      </c>
      <c r="G2" s="30">
        <f>(E2*C2)+F2</f>
        <v>75</v>
      </c>
      <c r="H2" s="30">
        <f>C2*12+D2-G2</f>
        <v>835</v>
      </c>
      <c r="I2" s="30">
        <f>H2/12</f>
        <v>69.583333333333329</v>
      </c>
      <c r="J2" s="2" t="s">
        <v>108</v>
      </c>
    </row>
    <row r="3" spans="1:10">
      <c r="A3" s="2" t="s">
        <v>13</v>
      </c>
      <c r="B3" s="30" t="s">
        <v>23</v>
      </c>
      <c r="C3" s="30">
        <v>55</v>
      </c>
      <c r="D3" s="30">
        <v>10</v>
      </c>
      <c r="E3" s="30">
        <v>2</v>
      </c>
      <c r="F3" s="30">
        <v>0</v>
      </c>
      <c r="G3" s="30">
        <f t="shared" ref="G3:G6" si="0">(E3*C3)+F3</f>
        <v>110</v>
      </c>
      <c r="H3" s="30">
        <f t="shared" ref="H3:H6" si="1">C3*12+D3-G3</f>
        <v>560</v>
      </c>
      <c r="I3" s="30">
        <f t="shared" ref="I3:I6" si="2">H3/12</f>
        <v>46.666666666666664</v>
      </c>
      <c r="J3" s="2" t="s">
        <v>109</v>
      </c>
    </row>
    <row r="4" spans="1:10">
      <c r="A4" s="2" t="s">
        <v>25</v>
      </c>
      <c r="B4" s="30" t="s">
        <v>31</v>
      </c>
      <c r="C4" s="30">
        <v>75</v>
      </c>
      <c r="D4" s="30">
        <v>10</v>
      </c>
      <c r="E4" s="30">
        <v>1</v>
      </c>
      <c r="F4" s="30">
        <v>0</v>
      </c>
      <c r="G4" s="30">
        <f t="shared" si="0"/>
        <v>75</v>
      </c>
      <c r="H4" s="30">
        <f t="shared" si="1"/>
        <v>835</v>
      </c>
      <c r="I4" s="30">
        <f t="shared" si="2"/>
        <v>69.583333333333329</v>
      </c>
      <c r="J4" s="2" t="s">
        <v>108</v>
      </c>
    </row>
    <row r="5" spans="1:10">
      <c r="A5" s="2" t="s">
        <v>69</v>
      </c>
      <c r="B5" s="30" t="s">
        <v>92</v>
      </c>
      <c r="C5" s="30">
        <v>90</v>
      </c>
      <c r="D5" s="30">
        <v>10</v>
      </c>
      <c r="E5" s="30">
        <v>1</v>
      </c>
      <c r="F5" s="30">
        <v>0</v>
      </c>
      <c r="G5" s="30">
        <f t="shared" si="0"/>
        <v>90</v>
      </c>
      <c r="H5" s="30">
        <f t="shared" si="1"/>
        <v>1000</v>
      </c>
      <c r="I5" s="30">
        <f t="shared" si="2"/>
        <v>83.333333333333329</v>
      </c>
      <c r="J5" s="2" t="s">
        <v>108</v>
      </c>
    </row>
    <row r="6" spans="1:10">
      <c r="A6" s="2" t="s">
        <v>95</v>
      </c>
      <c r="B6" s="30" t="s">
        <v>97</v>
      </c>
      <c r="C6" s="30">
        <v>60</v>
      </c>
      <c r="D6" s="30">
        <f>15+(4*12)</f>
        <v>63</v>
      </c>
      <c r="E6" s="30">
        <v>0</v>
      </c>
      <c r="F6" s="30">
        <v>0</v>
      </c>
      <c r="G6" s="30">
        <f t="shared" si="0"/>
        <v>0</v>
      </c>
      <c r="H6" s="30">
        <f t="shared" si="1"/>
        <v>783</v>
      </c>
      <c r="I6" s="30">
        <f t="shared" si="2"/>
        <v>65.25</v>
      </c>
      <c r="J6" s="2" t="s">
        <v>110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Price analysis</vt:lpstr>
      <vt:lpstr>bundle power</vt:lpstr>
      <vt:lpstr>bundle broadband</vt:lpstr>
      <vt:lpstr>standalone power</vt:lpstr>
      <vt:lpstr>standalone broadband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Walsh</dc:creator>
  <cp:lastModifiedBy>Christopher Walsh</cp:lastModifiedBy>
  <dcterms:created xsi:type="dcterms:W3CDTF">2015-06-05T18:17:20Z</dcterms:created>
  <dcterms:modified xsi:type="dcterms:W3CDTF">2023-08-11T14:39:51Z</dcterms:modified>
</cp:coreProperties>
</file>